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Andres Huespe\Documents\Expedientes\Laboral\1557-21 - Acevedo hector c Galeno ART\"/>
    </mc:Choice>
  </mc:AlternateContent>
  <xr:revisionPtr revIDLastSave="0" documentId="13_ncr:1_{E72A87C1-DA48-44C4-8189-2246ABA41070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1039-2019" sheetId="3" r:id="rId1"/>
    <sheet name=" 669-2019 -  planilla sentencia" sheetId="4" r:id="rId2"/>
    <sheet name=" 669-2019 - ripte 1 inst y cap" sheetId="1" r:id="rId3"/>
  </sheets>
  <definedNames>
    <definedName name="Salarios_y_variacion_RIPTE_1°_instancia" localSheetId="1">' 669-2019 -  planilla sentencia'!$A$18:$F$28</definedName>
    <definedName name="Salarios_y_variacion_RIPTE_1°_instancia" localSheetId="2">' 669-2019 - ripte 1 inst y cap'!$A$18:$F$28</definedName>
    <definedName name="Salarios_y_variacion_RIPTE_1°_instancia" localSheetId="0">'1039-2019'!$A$17:$F$29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9" i="4" l="1"/>
  <c r="B38" i="4"/>
  <c r="B40" i="4" s="1"/>
  <c r="B28" i="4"/>
  <c r="D27" i="4"/>
  <c r="E27" i="4" s="1"/>
  <c r="D26" i="4"/>
  <c r="E26" i="4" s="1"/>
  <c r="D25" i="4"/>
  <c r="E25" i="4" s="1"/>
  <c r="D24" i="4"/>
  <c r="E24" i="4" s="1"/>
  <c r="D23" i="4"/>
  <c r="E23" i="4" s="1"/>
  <c r="D22" i="4"/>
  <c r="E22" i="4" s="1"/>
  <c r="D21" i="4"/>
  <c r="E21" i="4" s="1"/>
  <c r="D20" i="4"/>
  <c r="E20" i="4" s="1"/>
  <c r="D19" i="4"/>
  <c r="E19" i="4" s="1"/>
  <c r="D18" i="4"/>
  <c r="E18" i="4" s="1"/>
  <c r="D17" i="4"/>
  <c r="E17" i="4" s="1"/>
  <c r="D16" i="4"/>
  <c r="E16" i="4" s="1"/>
  <c r="D49" i="1"/>
  <c r="B38" i="1"/>
  <c r="B28" i="1"/>
  <c r="D27" i="1"/>
  <c r="E27" i="1" s="1"/>
  <c r="D26" i="1"/>
  <c r="E26" i="1" s="1"/>
  <c r="D25" i="1"/>
  <c r="E25" i="1" s="1"/>
  <c r="D24" i="1"/>
  <c r="E24" i="1" s="1"/>
  <c r="D23" i="1"/>
  <c r="E23" i="1" s="1"/>
  <c r="D22" i="1"/>
  <c r="E22" i="1" s="1"/>
  <c r="D21" i="1"/>
  <c r="E21" i="1" s="1"/>
  <c r="D20" i="1"/>
  <c r="E20" i="1" s="1"/>
  <c r="D19" i="1"/>
  <c r="E19" i="1" s="1"/>
  <c r="D18" i="1"/>
  <c r="E18" i="1" s="1"/>
  <c r="D17" i="1"/>
  <c r="E17" i="1" s="1"/>
  <c r="D16" i="1"/>
  <c r="E16" i="1" s="1"/>
  <c r="D95" i="3"/>
  <c r="E92" i="3" s="1"/>
  <c r="E100" i="3" s="1"/>
  <c r="D82" i="3"/>
  <c r="D81" i="3"/>
  <c r="D80" i="3"/>
  <c r="D79" i="3"/>
  <c r="D78" i="3"/>
  <c r="D77" i="3"/>
  <c r="D76" i="3"/>
  <c r="D75" i="3"/>
  <c r="D74" i="3"/>
  <c r="D73" i="3"/>
  <c r="D72" i="3"/>
  <c r="D71" i="3"/>
  <c r="D70" i="3"/>
  <c r="D69" i="3"/>
  <c r="D68" i="3"/>
  <c r="D67" i="3"/>
  <c r="D66" i="3"/>
  <c r="D65" i="3"/>
  <c r="D64" i="3"/>
  <c r="D63" i="3"/>
  <c r="D62" i="3"/>
  <c r="D61" i="3"/>
  <c r="D60" i="3"/>
  <c r="D59" i="3"/>
  <c r="D58" i="3"/>
  <c r="D57" i="3"/>
  <c r="D56" i="3"/>
  <c r="D55" i="3"/>
  <c r="D54" i="3"/>
  <c r="D53" i="3"/>
  <c r="D52" i="3"/>
  <c r="D51" i="3"/>
  <c r="D50" i="3"/>
  <c r="D49" i="3"/>
  <c r="D48" i="3"/>
  <c r="D47" i="3"/>
  <c r="D46" i="3"/>
  <c r="E28" i="4" l="1"/>
  <c r="E28" i="1"/>
  <c r="B30" i="3"/>
  <c r="D42" i="3"/>
  <c r="E42" i="3" s="1"/>
  <c r="D43" i="3"/>
  <c r="E43" i="3" s="1"/>
  <c r="D44" i="3"/>
  <c r="E44" i="3" s="1"/>
  <c r="D45" i="3"/>
  <c r="E45" i="3" s="1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60" i="3"/>
  <c r="E61" i="3"/>
  <c r="E62" i="3"/>
  <c r="E63" i="3"/>
  <c r="E64" i="3"/>
  <c r="E65" i="3"/>
  <c r="E66" i="3"/>
  <c r="E67" i="3"/>
  <c r="E68" i="3"/>
  <c r="E69" i="3"/>
  <c r="E70" i="3"/>
  <c r="E71" i="3"/>
  <c r="E72" i="3"/>
  <c r="E73" i="3"/>
  <c r="E74" i="3"/>
  <c r="E75" i="3"/>
  <c r="E76" i="3"/>
  <c r="E77" i="3"/>
  <c r="E78" i="3"/>
  <c r="E79" i="3"/>
  <c r="E80" i="3"/>
  <c r="E81" i="3"/>
  <c r="E82" i="3"/>
  <c r="E83" i="3"/>
  <c r="D41" i="3"/>
  <c r="E41" i="3" s="1"/>
  <c r="E40" i="3"/>
  <c r="A33" i="4" l="1"/>
  <c r="E32" i="4"/>
  <c r="C59" i="4" s="1"/>
  <c r="C60" i="4" s="1"/>
  <c r="A33" i="1"/>
  <c r="E32" i="1"/>
  <c r="E84" i="3"/>
  <c r="D29" i="3"/>
  <c r="E29" i="3" s="1"/>
  <c r="D28" i="3"/>
  <c r="E28" i="3" s="1"/>
  <c r="D27" i="3"/>
  <c r="D26" i="3"/>
  <c r="E26" i="3" s="1"/>
  <c r="D25" i="3"/>
  <c r="E25" i="3" s="1"/>
  <c r="D24" i="3"/>
  <c r="D23" i="3"/>
  <c r="D22" i="3"/>
  <c r="E22" i="3" s="1"/>
  <c r="D21" i="3"/>
  <c r="D20" i="3"/>
  <c r="D19" i="3"/>
  <c r="E19" i="3" s="1"/>
  <c r="D18" i="3"/>
  <c r="E18" i="3" s="1"/>
  <c r="E42" i="4" l="1"/>
  <c r="E27" i="3"/>
  <c r="E24" i="3"/>
  <c r="E20" i="3"/>
  <c r="E23" i="3"/>
  <c r="E21" i="3"/>
  <c r="D47" i="4" l="1"/>
  <c r="E46" i="4" s="1"/>
  <c r="E54" i="4" s="1"/>
  <c r="A47" i="4"/>
  <c r="E30" i="3"/>
  <c r="E34" i="3" l="1"/>
  <c r="A35" i="3"/>
  <c r="E86" i="3"/>
  <c r="E87" i="3" s="1"/>
  <c r="E88" i="3" s="1"/>
  <c r="D93" i="3" l="1"/>
  <c r="A93" i="3"/>
  <c r="B40" i="1" l="1"/>
  <c r="E42" i="1" l="1"/>
  <c r="A47" i="1" l="1"/>
  <c r="D47" i="1"/>
  <c r="E46" i="1" s="1"/>
  <c r="E54" i="1" s="1"/>
  <c r="E56" i="1" s="1"/>
  <c r="E58" i="1" s="1"/>
  <c r="E60" i="1" s="1"/>
  <c r="E62" i="1" s="1"/>
  <c r="E64" i="1" s="1"/>
  <c r="E66" i="1" s="1"/>
  <c r="C68" i="1" l="1"/>
  <c r="E68" i="1" s="1"/>
  <c r="E70" i="1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69AC325-E63B-46C7-B980-15D8BEA22354}" name="Salarios y variacion RIPTE 1° instancia" type="6" refreshedVersion="8" background="1" saveData="1">
    <textPr sourceFile="C:\Users\Andres Huespe\Documents\Andrés\Expedientes\Laboral\1396-22- Escobar Hector c Populart\Salarios y variacion RIPTE 1° instancia.txt" decimal="," thousands="." tab="0" space="1" consecutive="1">
      <textFields count="6">
        <textField/>
        <textField/>
        <textField/>
        <textField/>
        <textField/>
        <textField/>
      </textFields>
    </textPr>
  </connection>
  <connection id="2" xr16:uid="{BEC8BB02-28C0-46FC-A23E-DDC51C1FDB89}" name="Salarios y variacion RIPTE 1° instancia1" type="6" refreshedVersion="8" background="1" saveData="1">
    <textPr sourceFile="C:\Users\Andres Huespe\Documents\Andrés\Expedientes\Laboral\1396-22- Escobar Hector c Populart\Salarios y variacion RIPTE 1° instancia.txt" decimal="," thousands="." tab="0" space="1" consecutive="1">
      <textFields count="6">
        <textField/>
        <textField/>
        <textField/>
        <textField/>
        <textField/>
        <textField/>
      </textFields>
    </textPr>
  </connection>
  <connection id="3" xr16:uid="{16862FD1-02EC-4DA5-84CF-7995DD5694BC}" name="Salarios y variacion RIPTE 1° instancia2" type="6" refreshedVersion="8" background="1" saveData="1">
    <textPr sourceFile="C:\Users\Andres Huespe\Documents\Andrés\Expedientes\Laboral\1396-22- Escobar Hector c Populart\Salarios y variacion RIPTE 1° instancia.txt" decimal="," thousands="." tab="0" space="1" consecutive="1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<sst xmlns="http://schemas.openxmlformats.org/spreadsheetml/2006/main" count="110" uniqueCount="55">
  <si>
    <t>Fecha</t>
  </si>
  <si>
    <t>Índice RIPTE</t>
  </si>
  <si>
    <t>Coeficiente índice RIPTE</t>
  </si>
  <si>
    <t>Salarios actualizados</t>
  </si>
  <si>
    <t>Total</t>
  </si>
  <si>
    <t>Importe que progresa</t>
  </si>
  <si>
    <t>% que progresa</t>
  </si>
  <si>
    <t>1) Art. 14, Ap. 2° LRT</t>
  </si>
  <si>
    <t>A) Cálculo del IBM con actualización por RIPTE hasta PMI</t>
  </si>
  <si>
    <t>C) Cálculo indemnizaciones LRT</t>
  </si>
  <si>
    <t>Variación</t>
  </si>
  <si>
    <t>Mes</t>
  </si>
  <si>
    <t>RIPTE - índice base</t>
  </si>
  <si>
    <t xml:space="preserve">Salarios </t>
  </si>
  <si>
    <t>Variación RIPTE</t>
  </si>
  <si>
    <t>Días Mes</t>
  </si>
  <si>
    <t>Cantidad días</t>
  </si>
  <si>
    <t>% interés</t>
  </si>
  <si>
    <t>Ingreso Base Mensual</t>
  </si>
  <si>
    <t>B) Actualización del IBM a la fecha de Puesta a disposición - Res. 1039/2019</t>
  </si>
  <si>
    <t>B) Actualización del IBM a la fecha de Puesta a disposición - DNU 669/2019</t>
  </si>
  <si>
    <t>JUICIO: "ACEVEDO HECTOR GABRIEL c/ GALENO ART S.A. s/ ACCIDENTE DE TRABAJO". EXPTE. N° 1557/21</t>
  </si>
  <si>
    <t>Fecha de primera manifestación invalidante (PMI)</t>
  </si>
  <si>
    <t>Fecha de nacimiento</t>
  </si>
  <si>
    <t>Edad</t>
  </si>
  <si>
    <t>39 años</t>
  </si>
  <si>
    <t>Fecha Dictamen Médico</t>
  </si>
  <si>
    <t>Plazo máximo puesta a disposición</t>
  </si>
  <si>
    <t>% Incapacidad Parcial Permanente</t>
  </si>
  <si>
    <t>Definitiva</t>
  </si>
  <si>
    <t>Grado</t>
  </si>
  <si>
    <t>Incapacidad encuadrada</t>
  </si>
  <si>
    <t>Art. 14 ap 2 inc. A9)</t>
  </si>
  <si>
    <t>INDICE RIPTE 08/2019</t>
  </si>
  <si>
    <t>Cálculo IBM</t>
  </si>
  <si>
    <t>Interés RIPTE desde 23/08/2019 al 18/03/2023</t>
  </si>
  <si>
    <t>IBM al 18/03/2023</t>
  </si>
  <si>
    <t>Comparación piso mínimo - NOTA G.C.P. N° 2727/19</t>
  </si>
  <si>
    <t>$2.049.647 * 19,40% * 5,44</t>
  </si>
  <si>
    <t>Aplica el piso mínimo</t>
  </si>
  <si>
    <t>Total indemnización al 18/03/2023</t>
  </si>
  <si>
    <t>IBM al 30/06/2026</t>
  </si>
  <si>
    <t>Aplica valor de fórmula</t>
  </si>
  <si>
    <t>Total al 30/06/2026</t>
  </si>
  <si>
    <t>Fecha sentencia 1° instancia</t>
  </si>
  <si>
    <t>Total al 31/12/2024</t>
  </si>
  <si>
    <t>Int. Tasa Activa BNA 01/01/2025 al 30/06/2025</t>
  </si>
  <si>
    <t>Total Condena al 30/06/2026</t>
  </si>
  <si>
    <t>Total Condena al 30/06/2025</t>
  </si>
  <si>
    <t>Int. Tasa Activa BNA 01/07/2025 al 31/12/2025</t>
  </si>
  <si>
    <t>Total Condena al 31/12/2025</t>
  </si>
  <si>
    <t>Int. Tasa Activa BNA 01/01/2026 al 30/06/2026</t>
  </si>
  <si>
    <t>Int. Tasa Activa BNA 01/07/2026 al 31/07/2026</t>
  </si>
  <si>
    <t>Total Condena al 31/07/2026</t>
  </si>
  <si>
    <t>Importe demanda - 01/11/2021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</si>
</sst>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8" formatCode="&quot;$&quot;\ #,##0.00;[Red]\-&quot;$&quot;\ #,##0.00"/>
    <numFmt numFmtId="44" formatCode="_-&quot;$&quot;\ * #,##0.00_-;\-&quot;$&quot;\ * #,##0.00_-;_-&quot;$&quot;\ * &quot;-&quot;??_-;_-@_-"/>
    <numFmt numFmtId="164" formatCode="0.000"/>
    <numFmt numFmtId="165" formatCode="&quot;$&quot;\ #,##0.00"/>
    <numFmt numFmtId="166" formatCode="0.00000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49998474074526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3">
    <xf numFmtId="0" fontId="0" fillId="0" borderId="0" xfId="0"/>
    <xf numFmtId="0" fontId="0" fillId="2" borderId="0" xfId="0" applyFill="1"/>
    <xf numFmtId="0" fontId="4" fillId="2" borderId="0" xfId="0" applyFont="1" applyFill="1"/>
    <xf numFmtId="14" fontId="0" fillId="2" borderId="0" xfId="0" applyNumberFormat="1" applyFill="1" applyAlignment="1">
      <alignment horizontal="left"/>
    </xf>
    <xf numFmtId="0" fontId="0" fillId="2" borderId="0" xfId="0" applyFill="1" applyAlignment="1">
      <alignment horizontal="left"/>
    </xf>
    <xf numFmtId="2" fontId="0" fillId="2" borderId="0" xfId="0" applyNumberFormat="1" applyFill="1" applyAlignment="1">
      <alignment horizontal="left"/>
    </xf>
    <xf numFmtId="164" fontId="0" fillId="2" borderId="0" xfId="0" applyNumberFormat="1" applyFill="1"/>
    <xf numFmtId="17" fontId="0" fillId="2" borderId="1" xfId="0" applyNumberFormat="1" applyFill="1" applyBorder="1" applyAlignment="1">
      <alignment horizontal="center" vertical="center"/>
    </xf>
    <xf numFmtId="8" fontId="0" fillId="2" borderId="0" xfId="0" applyNumberFormat="1" applyFill="1"/>
    <xf numFmtId="4" fontId="0" fillId="2" borderId="0" xfId="0" applyNumberFormat="1" applyFill="1"/>
    <xf numFmtId="0" fontId="2" fillId="2" borderId="1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left"/>
    </xf>
    <xf numFmtId="44" fontId="2" fillId="2" borderId="0" xfId="1" applyFont="1" applyFill="1"/>
    <xf numFmtId="44" fontId="0" fillId="2" borderId="0" xfId="1" applyFont="1" applyFill="1"/>
    <xf numFmtId="165" fontId="0" fillId="2" borderId="1" xfId="1" applyNumberFormat="1" applyFont="1" applyFill="1" applyBorder="1" applyAlignment="1">
      <alignment horizontal="center"/>
    </xf>
    <xf numFmtId="0" fontId="3" fillId="2" borderId="0" xfId="0" applyFont="1" applyFill="1" applyAlignment="1">
      <alignment vertical="center"/>
    </xf>
    <xf numFmtId="165" fontId="2" fillId="2" borderId="0" xfId="0" applyNumberFormat="1" applyFont="1" applyFill="1" applyAlignment="1">
      <alignment horizontal="center"/>
    </xf>
    <xf numFmtId="165" fontId="0" fillId="2" borderId="0" xfId="0" applyNumberFormat="1" applyFill="1" applyAlignment="1">
      <alignment horizontal="center"/>
    </xf>
    <xf numFmtId="165" fontId="0" fillId="2" borderId="1" xfId="0" applyNumberFormat="1" applyFill="1" applyBorder="1" applyAlignment="1">
      <alignment horizontal="center"/>
    </xf>
    <xf numFmtId="10" fontId="0" fillId="2" borderId="1" xfId="2" applyNumberFormat="1" applyFont="1" applyFill="1" applyBorder="1" applyAlignment="1">
      <alignment horizontal="center"/>
    </xf>
    <xf numFmtId="8" fontId="0" fillId="2" borderId="1" xfId="0" applyNumberFormat="1" applyFill="1" applyBorder="1" applyAlignment="1">
      <alignment horizontal="center" vertical="center"/>
    </xf>
    <xf numFmtId="4" fontId="0" fillId="2" borderId="1" xfId="0" applyNumberFormat="1" applyFill="1" applyBorder="1" applyAlignment="1">
      <alignment horizontal="center" vertical="center"/>
    </xf>
    <xf numFmtId="166" fontId="0" fillId="2" borderId="1" xfId="0" applyNumberFormat="1" applyFill="1" applyBorder="1" applyAlignment="1">
      <alignment horizontal="center" vertical="center"/>
    </xf>
    <xf numFmtId="165" fontId="0" fillId="2" borderId="1" xfId="1" applyNumberFormat="1" applyFont="1" applyFill="1" applyBorder="1" applyAlignment="1">
      <alignment horizontal="center" vertical="center"/>
    </xf>
    <xf numFmtId="8" fontId="2" fillId="2" borderId="1" xfId="0" applyNumberFormat="1" applyFont="1" applyFill="1" applyBorder="1" applyAlignment="1">
      <alignment horizontal="center" vertical="center"/>
    </xf>
    <xf numFmtId="165" fontId="5" fillId="3" borderId="0" xfId="0" applyNumberFormat="1" applyFont="1" applyFill="1" applyAlignment="1">
      <alignment horizontal="center"/>
    </xf>
    <xf numFmtId="165" fontId="2" fillId="3" borderId="0" xfId="1" applyNumberFormat="1" applyFont="1" applyFill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165" fontId="2" fillId="3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17" fontId="4" fillId="2" borderId="1" xfId="0" applyNumberFormat="1" applyFont="1" applyFill="1" applyBorder="1" applyAlignment="1">
      <alignment horizontal="center"/>
    </xf>
    <xf numFmtId="2" fontId="3" fillId="2" borderId="1" xfId="0" applyNumberFormat="1" applyFont="1" applyFill="1" applyBorder="1" applyAlignment="1">
      <alignment horizontal="center"/>
    </xf>
    <xf numFmtId="165" fontId="0" fillId="2" borderId="0" xfId="1" applyNumberFormat="1" applyFont="1" applyFill="1" applyAlignment="1">
      <alignment horizontal="center"/>
    </xf>
    <xf numFmtId="2" fontId="4" fillId="2" borderId="1" xfId="0" applyNumberFormat="1" applyFont="1" applyFill="1" applyBorder="1" applyAlignment="1">
      <alignment horizontal="center"/>
    </xf>
    <xf numFmtId="0" fontId="2" fillId="2" borderId="0" xfId="0" applyFont="1" applyFill="1" applyAlignment="1">
      <alignment horizontal="left"/>
    </xf>
    <xf numFmtId="0" fontId="2" fillId="2" borderId="0" xfId="0" applyFont="1" applyFill="1"/>
    <xf numFmtId="2" fontId="0" fillId="2" borderId="0" xfId="0" applyNumberFormat="1" applyFill="1" applyAlignment="1">
      <alignment horizontal="center"/>
    </xf>
    <xf numFmtId="0" fontId="0" fillId="2" borderId="1" xfId="0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10" fontId="0" fillId="0" borderId="1" xfId="2" applyNumberFormat="1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10" fontId="2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0" fontId="2" fillId="3" borderId="1" xfId="0" applyNumberFormat="1" applyFont="1" applyFill="1" applyBorder="1" applyAlignment="1">
      <alignment horizontal="center" vertical="center"/>
    </xf>
    <xf numFmtId="0" fontId="0" fillId="2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2" fillId="3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2" borderId="0" xfId="0" applyFont="1" applyFill="1" applyAlignment="1">
      <alignment horizontal="center" wrapText="1"/>
    </xf>
    <xf numFmtId="0" fontId="7" fillId="2" borderId="0" xfId="0" applyFont="1" applyFill="1" applyAlignment="1">
      <alignment horizontal="center"/>
    </xf>
    <xf numFmtId="0" fontId="3" fillId="3" borderId="0" xfId="0" applyFont="1" applyFill="1" applyAlignment="1">
      <alignment horizontal="left"/>
    </xf>
    <xf numFmtId="0" fontId="3" fillId="2" borderId="0" xfId="0" applyFont="1" applyFill="1" applyAlignment="1">
      <alignment horizontal="left"/>
    </xf>
    <xf numFmtId="0" fontId="3" fillId="0" borderId="0" xfId="0" applyFont="1"/>
    <xf numFmtId="0" fontId="4" fillId="2" borderId="0" xfId="0" applyFont="1" applyFill="1" applyAlignment="1"/>
    <xf numFmtId="14" fontId="4" fillId="2" borderId="0" xfId="0" applyNumberFormat="1" applyFont="1" applyFill="1" applyAlignment="1">
      <alignment horizontal="center"/>
    </xf>
    <xf numFmtId="14" fontId="0" fillId="2" borderId="0" xfId="0" applyNumberFormat="1" applyFill="1" applyAlignment="1">
      <alignment horizontal="center"/>
    </xf>
    <xf numFmtId="10" fontId="0" fillId="2" borderId="0" xfId="0" applyNumberFormat="1" applyFill="1" applyAlignment="1">
      <alignment horizontal="center"/>
    </xf>
    <xf numFmtId="0" fontId="0" fillId="2" borderId="0" xfId="0" applyFont="1" applyFill="1"/>
    <xf numFmtId="10" fontId="1" fillId="2" borderId="0" xfId="1" applyNumberFormat="1" applyFont="1" applyFill="1" applyAlignment="1">
      <alignment horizontal="center"/>
    </xf>
    <xf numFmtId="44" fontId="2" fillId="2" borderId="0" xfId="1" applyFont="1" applyFill="1" applyAlignment="1">
      <alignment horizontal="center"/>
    </xf>
    <xf numFmtId="0" fontId="0" fillId="2" borderId="2" xfId="0" applyFill="1" applyBorder="1" applyAlignment="1">
      <alignment horizontal="left"/>
    </xf>
    <xf numFmtId="0" fontId="0" fillId="2" borderId="3" xfId="0" applyFill="1" applyBorder="1" applyAlignment="1">
      <alignment horizontal="left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Salarios y variacion RIPTE 1° instancia" connectionId="2" xr16:uid="{7E228053-CE81-4332-8EE4-FEC817F026DE}" autoFormatId="16" applyNumberFormats="0" applyBorderFormats="0" applyFontFormats="0" applyPatternFormats="0" applyAlignmentFormats="0" applyWidthHeightFormats="0"/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Salarios y variacion RIPTE 1° instancia" connectionId="3" xr16:uid="{E8755486-3E40-4BC7-91FB-A68EDF4AD9F6}" autoFormatId="16" applyNumberFormats="0" applyBorderFormats="0" applyFontFormats="0" applyPatternFormats="0" applyAlignmentFormats="0" applyWidthHeightFormats="0"/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Salarios y variacion RIPTE 1° instancia" connectionId="1" xr16:uid="{79575BA1-92E8-4378-AAAD-6A86BF4BB87E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103C66-A21F-4813-A00E-DEE63232D4EC}">
  <sheetPr>
    <tabColor rgb="FFFFC000"/>
    <pageSetUpPr fitToPage="1"/>
  </sheetPr>
  <dimension ref="A1:H102"/>
  <sheetViews>
    <sheetView zoomScaleNormal="100" workbookViewId="0">
      <selection activeCell="B118" sqref="B118"/>
    </sheetView>
  </sheetViews>
  <sheetFormatPr defaultRowHeight="15" x14ac:dyDescent="0.25"/>
  <cols>
    <col min="1" max="1" width="18" style="1" customWidth="1"/>
    <col min="2" max="2" width="26.5703125" style="1" customWidth="1"/>
    <col min="3" max="3" width="15.7109375" style="1" bestFit="1" customWidth="1"/>
    <col min="4" max="4" width="14.28515625" style="1" bestFit="1" customWidth="1"/>
    <col min="5" max="5" width="19.42578125" style="1" bestFit="1" customWidth="1"/>
    <col min="6" max="6" width="12" style="1" customWidth="1"/>
    <col min="7" max="7" width="14.5703125" style="1" customWidth="1"/>
    <col min="8" max="8" width="10.5703125" style="1" bestFit="1" customWidth="1"/>
    <col min="9" max="16384" width="9.140625" style="1"/>
  </cols>
  <sheetData>
    <row r="1" spans="1:5" x14ac:dyDescent="0.25">
      <c r="A1" s="53" t="s">
        <v>21</v>
      </c>
      <c r="B1" s="15"/>
      <c r="C1" s="15"/>
      <c r="D1" s="15"/>
      <c r="E1" s="15"/>
    </row>
    <row r="4" spans="1:5" x14ac:dyDescent="0.25">
      <c r="A4" s="54" t="s">
        <v>22</v>
      </c>
      <c r="B4" s="54"/>
      <c r="C4" s="55">
        <v>43700</v>
      </c>
      <c r="D4" s="54"/>
    </row>
    <row r="5" spans="1:5" x14ac:dyDescent="0.25">
      <c r="A5" s="2" t="s">
        <v>23</v>
      </c>
      <c r="B5" s="3"/>
      <c r="C5" s="56">
        <v>29443</v>
      </c>
    </row>
    <row r="6" spans="1:5" x14ac:dyDescent="0.25">
      <c r="A6" s="1" t="s">
        <v>24</v>
      </c>
      <c r="B6" s="4"/>
      <c r="C6" s="45" t="s">
        <v>25</v>
      </c>
    </row>
    <row r="7" spans="1:5" x14ac:dyDescent="0.25">
      <c r="A7" s="1" t="s">
        <v>26</v>
      </c>
      <c r="B7" s="4"/>
      <c r="C7" s="56">
        <v>44988</v>
      </c>
    </row>
    <row r="8" spans="1:5" x14ac:dyDescent="0.25">
      <c r="A8" s="1" t="s">
        <v>27</v>
      </c>
      <c r="B8" s="4"/>
      <c r="C8" s="56">
        <v>45003</v>
      </c>
    </row>
    <row r="9" spans="1:5" x14ac:dyDescent="0.25">
      <c r="A9" s="1" t="s">
        <v>28</v>
      </c>
      <c r="B9" s="4"/>
      <c r="C9" s="45" t="s">
        <v>29</v>
      </c>
    </row>
    <row r="10" spans="1:5" x14ac:dyDescent="0.25">
      <c r="A10" s="1" t="s">
        <v>30</v>
      </c>
      <c r="B10" s="4"/>
      <c r="C10" s="57">
        <v>0.19400000000000001</v>
      </c>
    </row>
    <row r="11" spans="1:5" x14ac:dyDescent="0.25">
      <c r="A11" s="1" t="s">
        <v>31</v>
      </c>
      <c r="B11" s="4"/>
      <c r="C11" s="45" t="s">
        <v>32</v>
      </c>
      <c r="D11" s="5"/>
    </row>
    <row r="12" spans="1:5" x14ac:dyDescent="0.25">
      <c r="A12" s="36"/>
      <c r="B12" s="37"/>
      <c r="C12" s="6"/>
    </row>
    <row r="14" spans="1:5" ht="17.25" customHeight="1" x14ac:dyDescent="0.25">
      <c r="A14" s="48" t="s">
        <v>33</v>
      </c>
      <c r="B14" s="48"/>
      <c r="C14" s="4">
        <v>5039.93</v>
      </c>
    </row>
    <row r="15" spans="1:5" ht="17.25" customHeight="1" x14ac:dyDescent="0.25">
      <c r="A15" s="35"/>
      <c r="B15" s="35"/>
      <c r="C15" s="4"/>
    </row>
    <row r="16" spans="1:5" x14ac:dyDescent="0.25">
      <c r="A16" s="1" t="s">
        <v>34</v>
      </c>
    </row>
    <row r="17" spans="1:8" ht="30" x14ac:dyDescent="0.25">
      <c r="A17" s="27" t="s">
        <v>0</v>
      </c>
      <c r="B17" s="28" t="s">
        <v>13</v>
      </c>
      <c r="C17" s="27" t="s">
        <v>1</v>
      </c>
      <c r="D17" s="28" t="s">
        <v>2</v>
      </c>
      <c r="E17" s="27" t="s">
        <v>3</v>
      </c>
    </row>
    <row r="18" spans="1:8" x14ac:dyDescent="0.25">
      <c r="A18" s="7">
        <v>43647</v>
      </c>
      <c r="B18" s="20">
        <v>42390.19</v>
      </c>
      <c r="C18" s="21">
        <v>4948.2700000000004</v>
      </c>
      <c r="D18" s="22">
        <f>+IFERROR($C$14/C18,"")</f>
        <v>1.0185236456377684</v>
      </c>
      <c r="E18" s="23">
        <f>+IFERROR(D18*B18,"")</f>
        <v>43175.410858077674</v>
      </c>
      <c r="H18" s="8"/>
    </row>
    <row r="19" spans="1:8" x14ac:dyDescent="0.25">
      <c r="A19" s="7">
        <v>43617</v>
      </c>
      <c r="B19" s="20">
        <v>54554.720000000001</v>
      </c>
      <c r="C19" s="21">
        <v>4753.1899999999996</v>
      </c>
      <c r="D19" s="22">
        <f t="shared" ref="D19:D29" si="0">+IFERROR($C$14/C19,"")</f>
        <v>1.0603258022506992</v>
      </c>
      <c r="E19" s="23">
        <f t="shared" ref="E19:E29" si="1">+IFERROR(D19*B19,"")</f>
        <v>57845.777250562263</v>
      </c>
      <c r="H19" s="8"/>
    </row>
    <row r="20" spans="1:8" x14ac:dyDescent="0.25">
      <c r="A20" s="7">
        <v>43586</v>
      </c>
      <c r="B20" s="20">
        <v>34165.800000000003</v>
      </c>
      <c r="C20" s="21">
        <v>4676.25</v>
      </c>
      <c r="D20" s="22">
        <f t="shared" si="0"/>
        <v>1.077771718791767</v>
      </c>
      <c r="E20" s="23">
        <f t="shared" si="1"/>
        <v>36822.932989895759</v>
      </c>
      <c r="H20" s="8"/>
    </row>
    <row r="21" spans="1:8" x14ac:dyDescent="0.25">
      <c r="A21" s="7">
        <v>43556</v>
      </c>
      <c r="B21" s="20">
        <v>20418.73</v>
      </c>
      <c r="C21" s="21">
        <v>4533.03</v>
      </c>
      <c r="D21" s="22">
        <f t="shared" si="0"/>
        <v>1.1118236587889339</v>
      </c>
      <c r="E21" s="23">
        <f t="shared" si="1"/>
        <v>22702.027096423368</v>
      </c>
      <c r="H21" s="8"/>
    </row>
    <row r="22" spans="1:8" x14ac:dyDescent="0.25">
      <c r="A22" s="7">
        <v>43525</v>
      </c>
      <c r="B22" s="20">
        <v>0</v>
      </c>
      <c r="C22" s="21">
        <v>44444.69</v>
      </c>
      <c r="D22" s="22">
        <f t="shared" si="0"/>
        <v>0.11339779847716341</v>
      </c>
      <c r="E22" s="23">
        <f t="shared" si="1"/>
        <v>0</v>
      </c>
      <c r="H22" s="8"/>
    </row>
    <row r="23" spans="1:8" x14ac:dyDescent="0.25">
      <c r="A23" s="7">
        <v>43497</v>
      </c>
      <c r="B23" s="20">
        <v>0</v>
      </c>
      <c r="C23" s="21">
        <v>4198.76</v>
      </c>
      <c r="D23" s="22">
        <f t="shared" si="0"/>
        <v>1.200337718755061</v>
      </c>
      <c r="E23" s="23">
        <f t="shared" si="1"/>
        <v>0</v>
      </c>
      <c r="H23" s="8"/>
    </row>
    <row r="24" spans="1:8" x14ac:dyDescent="0.25">
      <c r="A24" s="7">
        <v>43466</v>
      </c>
      <c r="B24" s="20">
        <v>0</v>
      </c>
      <c r="C24" s="21">
        <v>4042</v>
      </c>
      <c r="D24" s="22">
        <f t="shared" si="0"/>
        <v>1.2468901533894112</v>
      </c>
      <c r="E24" s="23">
        <f t="shared" si="1"/>
        <v>0</v>
      </c>
      <c r="H24" s="8"/>
    </row>
    <row r="25" spans="1:8" x14ac:dyDescent="0.25">
      <c r="A25" s="7">
        <v>43435</v>
      </c>
      <c r="B25" s="20">
        <v>11103.42</v>
      </c>
      <c r="C25" s="21">
        <v>3925.11</v>
      </c>
      <c r="D25" s="22">
        <f t="shared" si="0"/>
        <v>1.284022613378988</v>
      </c>
      <c r="E25" s="23">
        <f t="shared" si="1"/>
        <v>14257.042365844523</v>
      </c>
      <c r="H25" s="8"/>
    </row>
    <row r="26" spans="1:8" x14ac:dyDescent="0.25">
      <c r="A26" s="7">
        <v>43405</v>
      </c>
      <c r="B26" s="20">
        <v>0</v>
      </c>
      <c r="C26" s="21">
        <v>3855.86</v>
      </c>
      <c r="D26" s="22">
        <f t="shared" si="0"/>
        <v>1.3070832447236156</v>
      </c>
      <c r="E26" s="23">
        <f t="shared" si="1"/>
        <v>0</v>
      </c>
      <c r="H26" s="8"/>
    </row>
    <row r="27" spans="1:8" x14ac:dyDescent="0.25">
      <c r="A27" s="7">
        <v>43374</v>
      </c>
      <c r="B27" s="20">
        <v>0</v>
      </c>
      <c r="C27" s="21">
        <v>3789.62</v>
      </c>
      <c r="D27" s="22">
        <f t="shared" si="0"/>
        <v>1.3299301776959169</v>
      </c>
      <c r="E27" s="23">
        <f t="shared" si="1"/>
        <v>0</v>
      </c>
      <c r="H27" s="8"/>
    </row>
    <row r="28" spans="1:8" x14ac:dyDescent="0.25">
      <c r="A28" s="7">
        <v>43344</v>
      </c>
      <c r="B28" s="20">
        <v>26065.64</v>
      </c>
      <c r="C28" s="21">
        <v>3603.23</v>
      </c>
      <c r="D28" s="22">
        <f t="shared" si="0"/>
        <v>1.3987255878753231</v>
      </c>
      <c r="E28" s="23">
        <f t="shared" si="1"/>
        <v>36458.677632346538</v>
      </c>
      <c r="F28" s="9"/>
    </row>
    <row r="29" spans="1:8" x14ac:dyDescent="0.25">
      <c r="A29" s="7">
        <v>43313</v>
      </c>
      <c r="B29" s="20">
        <v>29382.639999999999</v>
      </c>
      <c r="C29" s="21">
        <v>3540.95</v>
      </c>
      <c r="D29" s="22">
        <f t="shared" si="0"/>
        <v>1.4233270732430563</v>
      </c>
      <c r="E29" s="23">
        <f t="shared" si="1"/>
        <v>41821.106995354356</v>
      </c>
      <c r="F29" s="9"/>
    </row>
    <row r="30" spans="1:8" x14ac:dyDescent="0.25">
      <c r="A30" s="10" t="s">
        <v>4</v>
      </c>
      <c r="B30" s="24">
        <f>SUM(B18:B29)</f>
        <v>218081.14000000007</v>
      </c>
      <c r="C30" s="10"/>
      <c r="D30" s="10"/>
      <c r="E30" s="29">
        <f>SUM(E18:E29)</f>
        <v>253082.9751885045</v>
      </c>
    </row>
    <row r="34" spans="1:5" x14ac:dyDescent="0.25">
      <c r="A34" s="51" t="s">
        <v>8</v>
      </c>
      <c r="B34" s="51"/>
      <c r="C34" s="51"/>
      <c r="E34" s="26">
        <f>+E30/6</f>
        <v>42180.495864750752</v>
      </c>
    </row>
    <row r="35" spans="1:5" x14ac:dyDescent="0.25">
      <c r="A35" s="11" t="str">
        <f>+"$" &amp;TEXT($E$30,"#.##0,00")&amp; "  / 6"</f>
        <v>$253.082,98  / 6</v>
      </c>
      <c r="B35" s="11"/>
      <c r="C35" s="12"/>
    </row>
    <row r="36" spans="1:5" x14ac:dyDescent="0.25">
      <c r="A36" s="11"/>
      <c r="B36" s="11"/>
      <c r="C36" s="12"/>
    </row>
    <row r="37" spans="1:5" x14ac:dyDescent="0.25">
      <c r="A37" s="51" t="s">
        <v>19</v>
      </c>
      <c r="B37" s="51"/>
      <c r="C37" s="51"/>
      <c r="D37" s="51"/>
    </row>
    <row r="38" spans="1:5" x14ac:dyDescent="0.25">
      <c r="A38" s="11"/>
      <c r="B38" s="11"/>
      <c r="C38" s="12"/>
    </row>
    <row r="39" spans="1:5" x14ac:dyDescent="0.25">
      <c r="A39" s="39" t="s">
        <v>0</v>
      </c>
      <c r="B39" s="39" t="s">
        <v>14</v>
      </c>
      <c r="C39" s="39" t="s">
        <v>15</v>
      </c>
      <c r="D39" s="39" t="s">
        <v>16</v>
      </c>
      <c r="E39" s="39" t="s">
        <v>17</v>
      </c>
    </row>
    <row r="40" spans="1:5" x14ac:dyDescent="0.25">
      <c r="A40" s="31">
        <v>43678</v>
      </c>
      <c r="B40" s="40">
        <v>1.9E-2</v>
      </c>
      <c r="C40" s="38">
        <v>31</v>
      </c>
      <c r="D40" s="38">
        <v>8</v>
      </c>
      <c r="E40" s="40">
        <f>+D40/C40*B40</f>
        <v>4.9032258064516127E-3</v>
      </c>
    </row>
    <row r="41" spans="1:5" x14ac:dyDescent="0.25">
      <c r="A41" s="31">
        <v>43709</v>
      </c>
      <c r="B41" s="40">
        <v>3.2000000000000001E-2</v>
      </c>
      <c r="C41" s="38">
        <v>30</v>
      </c>
      <c r="D41" s="38">
        <f>+C41</f>
        <v>30</v>
      </c>
      <c r="E41" s="40">
        <f t="shared" ref="E41:E83" si="2">+D41/C41*B41</f>
        <v>3.2000000000000001E-2</v>
      </c>
    </row>
    <row r="42" spans="1:5" x14ac:dyDescent="0.25">
      <c r="A42" s="31">
        <v>43739</v>
      </c>
      <c r="B42" s="40">
        <v>5.1999999999999998E-2</v>
      </c>
      <c r="C42" s="38">
        <v>31</v>
      </c>
      <c r="D42" s="38">
        <f t="shared" ref="D42:D45" si="3">+C42</f>
        <v>31</v>
      </c>
      <c r="E42" s="40">
        <f t="shared" si="2"/>
        <v>5.1999999999999998E-2</v>
      </c>
    </row>
    <row r="43" spans="1:5" x14ac:dyDescent="0.25">
      <c r="A43" s="31">
        <v>43770</v>
      </c>
      <c r="B43" s="40">
        <v>1.6E-2</v>
      </c>
      <c r="C43" s="38">
        <v>30</v>
      </c>
      <c r="D43" s="38">
        <f t="shared" si="3"/>
        <v>30</v>
      </c>
      <c r="E43" s="40">
        <f t="shared" si="2"/>
        <v>1.6E-2</v>
      </c>
    </row>
    <row r="44" spans="1:5" x14ac:dyDescent="0.25">
      <c r="A44" s="31">
        <v>43800</v>
      </c>
      <c r="B44" s="40">
        <v>0.02</v>
      </c>
      <c r="C44" s="38">
        <v>31</v>
      </c>
      <c r="D44" s="38">
        <f t="shared" si="3"/>
        <v>31</v>
      </c>
      <c r="E44" s="40">
        <f t="shared" si="2"/>
        <v>0.02</v>
      </c>
    </row>
    <row r="45" spans="1:5" x14ac:dyDescent="0.25">
      <c r="A45" s="31">
        <v>43831</v>
      </c>
      <c r="B45" s="40">
        <v>7.0999999999999994E-2</v>
      </c>
      <c r="C45" s="38">
        <v>31</v>
      </c>
      <c r="D45" s="38">
        <f t="shared" si="3"/>
        <v>31</v>
      </c>
      <c r="E45" s="40">
        <f t="shared" si="2"/>
        <v>7.0999999999999994E-2</v>
      </c>
    </row>
    <row r="46" spans="1:5" x14ac:dyDescent="0.25">
      <c r="A46" s="31">
        <v>43862</v>
      </c>
      <c r="B46" s="40">
        <v>6.2E-2</v>
      </c>
      <c r="C46" s="38">
        <v>28</v>
      </c>
      <c r="D46" s="38">
        <f t="shared" ref="D46:D57" si="4">+C46</f>
        <v>28</v>
      </c>
      <c r="E46" s="40">
        <f t="shared" si="2"/>
        <v>6.2E-2</v>
      </c>
    </row>
    <row r="47" spans="1:5" x14ac:dyDescent="0.25">
      <c r="A47" s="31">
        <v>43891</v>
      </c>
      <c r="B47" s="40">
        <v>8.9999999999999993E-3</v>
      </c>
      <c r="C47" s="38">
        <v>31</v>
      </c>
      <c r="D47" s="38">
        <f t="shared" si="4"/>
        <v>31</v>
      </c>
      <c r="E47" s="40">
        <f t="shared" si="2"/>
        <v>8.9999999999999993E-3</v>
      </c>
    </row>
    <row r="48" spans="1:5" x14ac:dyDescent="0.25">
      <c r="A48" s="31">
        <v>43922</v>
      </c>
      <c r="B48" s="40">
        <v>1E-3</v>
      </c>
      <c r="C48" s="38">
        <v>30</v>
      </c>
      <c r="D48" s="38">
        <f t="shared" si="4"/>
        <v>30</v>
      </c>
      <c r="E48" s="40">
        <f t="shared" si="2"/>
        <v>1E-3</v>
      </c>
    </row>
    <row r="49" spans="1:5" x14ac:dyDescent="0.25">
      <c r="A49" s="31">
        <v>43952</v>
      </c>
      <c r="B49" s="40">
        <v>2E-3</v>
      </c>
      <c r="C49" s="38">
        <v>31</v>
      </c>
      <c r="D49" s="38">
        <f t="shared" si="4"/>
        <v>31</v>
      </c>
      <c r="E49" s="40">
        <f t="shared" si="2"/>
        <v>2E-3</v>
      </c>
    </row>
    <row r="50" spans="1:5" x14ac:dyDescent="0.25">
      <c r="A50" s="31">
        <v>43983</v>
      </c>
      <c r="B50" s="40">
        <v>2.3E-2</v>
      </c>
      <c r="C50" s="38">
        <v>30</v>
      </c>
      <c r="D50" s="38">
        <f t="shared" si="4"/>
        <v>30</v>
      </c>
      <c r="E50" s="40">
        <f t="shared" si="2"/>
        <v>2.3E-2</v>
      </c>
    </row>
    <row r="51" spans="1:5" x14ac:dyDescent="0.25">
      <c r="A51" s="31">
        <v>44013</v>
      </c>
      <c r="B51" s="40">
        <v>3.5999999999999997E-2</v>
      </c>
      <c r="C51" s="38">
        <v>31</v>
      </c>
      <c r="D51" s="38">
        <f t="shared" si="4"/>
        <v>31</v>
      </c>
      <c r="E51" s="40">
        <f t="shared" si="2"/>
        <v>3.5999999999999997E-2</v>
      </c>
    </row>
    <row r="52" spans="1:5" x14ac:dyDescent="0.25">
      <c r="A52" s="31">
        <v>44044</v>
      </c>
      <c r="B52" s="40">
        <v>5.0000000000000001E-3</v>
      </c>
      <c r="C52" s="38">
        <v>31</v>
      </c>
      <c r="D52" s="38">
        <f t="shared" si="4"/>
        <v>31</v>
      </c>
      <c r="E52" s="40">
        <f t="shared" si="2"/>
        <v>5.0000000000000001E-3</v>
      </c>
    </row>
    <row r="53" spans="1:5" x14ac:dyDescent="0.25">
      <c r="A53" s="31">
        <v>44075</v>
      </c>
      <c r="B53" s="40">
        <v>1.9E-2</v>
      </c>
      <c r="C53" s="38">
        <v>30</v>
      </c>
      <c r="D53" s="38">
        <f t="shared" si="4"/>
        <v>30</v>
      </c>
      <c r="E53" s="40">
        <f t="shared" si="2"/>
        <v>1.9E-2</v>
      </c>
    </row>
    <row r="54" spans="1:5" x14ac:dyDescent="0.25">
      <c r="A54" s="31">
        <v>44105</v>
      </c>
      <c r="B54" s="40">
        <v>4.5999999999999999E-2</v>
      </c>
      <c r="C54" s="38">
        <v>31</v>
      </c>
      <c r="D54" s="38">
        <f t="shared" si="4"/>
        <v>31</v>
      </c>
      <c r="E54" s="40">
        <f t="shared" si="2"/>
        <v>4.5999999999999999E-2</v>
      </c>
    </row>
    <row r="55" spans="1:5" x14ac:dyDescent="0.25">
      <c r="A55" s="31">
        <v>44136</v>
      </c>
      <c r="B55" s="40">
        <v>1.2999999999999999E-2</v>
      </c>
      <c r="C55" s="38">
        <v>30</v>
      </c>
      <c r="D55" s="38">
        <f t="shared" si="4"/>
        <v>30</v>
      </c>
      <c r="E55" s="40">
        <f t="shared" si="2"/>
        <v>1.2999999999999999E-2</v>
      </c>
    </row>
    <row r="56" spans="1:5" x14ac:dyDescent="0.25">
      <c r="A56" s="31">
        <v>44166</v>
      </c>
      <c r="B56" s="40">
        <v>0.02</v>
      </c>
      <c r="C56" s="38">
        <v>31</v>
      </c>
      <c r="D56" s="38">
        <f t="shared" si="4"/>
        <v>31</v>
      </c>
      <c r="E56" s="40">
        <f t="shared" si="2"/>
        <v>0.02</v>
      </c>
    </row>
    <row r="57" spans="1:5" x14ac:dyDescent="0.25">
      <c r="A57" s="31">
        <v>44197</v>
      </c>
      <c r="B57" s="40">
        <v>1.7999999999999999E-2</v>
      </c>
      <c r="C57" s="38">
        <v>31</v>
      </c>
      <c r="D57" s="38">
        <f t="shared" si="4"/>
        <v>31</v>
      </c>
      <c r="E57" s="40">
        <f t="shared" si="2"/>
        <v>1.7999999999999999E-2</v>
      </c>
    </row>
    <row r="58" spans="1:5" x14ac:dyDescent="0.25">
      <c r="A58" s="31">
        <v>44228</v>
      </c>
      <c r="B58" s="40">
        <v>6.2E-2</v>
      </c>
      <c r="C58" s="38">
        <v>28</v>
      </c>
      <c r="D58" s="38">
        <f t="shared" ref="D58:D80" si="5">+C58</f>
        <v>28</v>
      </c>
      <c r="E58" s="40">
        <f t="shared" si="2"/>
        <v>6.2E-2</v>
      </c>
    </row>
    <row r="59" spans="1:5" x14ac:dyDescent="0.25">
      <c r="A59" s="31">
        <v>44256</v>
      </c>
      <c r="B59" s="40">
        <v>4.9000000000000002E-2</v>
      </c>
      <c r="C59" s="38">
        <v>31</v>
      </c>
      <c r="D59" s="38">
        <f t="shared" si="5"/>
        <v>31</v>
      </c>
      <c r="E59" s="40">
        <f t="shared" si="2"/>
        <v>4.9000000000000002E-2</v>
      </c>
    </row>
    <row r="60" spans="1:5" x14ac:dyDescent="0.25">
      <c r="A60" s="31">
        <v>44287</v>
      </c>
      <c r="B60" s="40">
        <v>6.2E-2</v>
      </c>
      <c r="C60" s="38">
        <v>30</v>
      </c>
      <c r="D60" s="38">
        <f t="shared" si="5"/>
        <v>30</v>
      </c>
      <c r="E60" s="40">
        <f t="shared" si="2"/>
        <v>6.2E-2</v>
      </c>
    </row>
    <row r="61" spans="1:5" x14ac:dyDescent="0.25">
      <c r="A61" s="31">
        <v>44317</v>
      </c>
      <c r="B61" s="40">
        <v>1.2E-2</v>
      </c>
      <c r="C61" s="38">
        <v>31</v>
      </c>
      <c r="D61" s="38">
        <f t="shared" si="5"/>
        <v>31</v>
      </c>
      <c r="E61" s="40">
        <f t="shared" si="2"/>
        <v>1.2E-2</v>
      </c>
    </row>
    <row r="62" spans="1:5" x14ac:dyDescent="0.25">
      <c r="A62" s="31">
        <v>44348</v>
      </c>
      <c r="B62" s="40">
        <v>3.6999999999999998E-2</v>
      </c>
      <c r="C62" s="38">
        <v>30</v>
      </c>
      <c r="D62" s="38">
        <f t="shared" si="5"/>
        <v>30</v>
      </c>
      <c r="E62" s="40">
        <f t="shared" si="2"/>
        <v>3.6999999999999998E-2</v>
      </c>
    </row>
    <row r="63" spans="1:5" x14ac:dyDescent="0.25">
      <c r="A63" s="31">
        <v>44378</v>
      </c>
      <c r="B63" s="40">
        <v>4.3999999999999997E-2</v>
      </c>
      <c r="C63" s="38">
        <v>31</v>
      </c>
      <c r="D63" s="38">
        <f t="shared" si="5"/>
        <v>31</v>
      </c>
      <c r="E63" s="40">
        <f t="shared" si="2"/>
        <v>4.3999999999999997E-2</v>
      </c>
    </row>
    <row r="64" spans="1:5" x14ac:dyDescent="0.25">
      <c r="A64" s="31">
        <v>44409</v>
      </c>
      <c r="B64" s="40">
        <v>2.3E-2</v>
      </c>
      <c r="C64" s="38">
        <v>31</v>
      </c>
      <c r="D64" s="38">
        <f t="shared" si="5"/>
        <v>31</v>
      </c>
      <c r="E64" s="40">
        <f t="shared" si="2"/>
        <v>2.3E-2</v>
      </c>
    </row>
    <row r="65" spans="1:5" x14ac:dyDescent="0.25">
      <c r="A65" s="31">
        <v>44440</v>
      </c>
      <c r="B65" s="40">
        <v>4.2000000000000003E-2</v>
      </c>
      <c r="C65" s="38">
        <v>30</v>
      </c>
      <c r="D65" s="38">
        <f t="shared" si="5"/>
        <v>30</v>
      </c>
      <c r="E65" s="40">
        <f t="shared" si="2"/>
        <v>4.2000000000000003E-2</v>
      </c>
    </row>
    <row r="66" spans="1:5" x14ac:dyDescent="0.25">
      <c r="A66" s="31">
        <v>44470</v>
      </c>
      <c r="B66" s="40">
        <v>3.5999999999999997E-2</v>
      </c>
      <c r="C66" s="38">
        <v>31</v>
      </c>
      <c r="D66" s="38">
        <f t="shared" si="5"/>
        <v>31</v>
      </c>
      <c r="E66" s="40">
        <f t="shared" si="2"/>
        <v>3.5999999999999997E-2</v>
      </c>
    </row>
    <row r="67" spans="1:5" x14ac:dyDescent="0.25">
      <c r="A67" s="31">
        <v>44501</v>
      </c>
      <c r="B67" s="40">
        <v>3.1E-2</v>
      </c>
      <c r="C67" s="38">
        <v>30</v>
      </c>
      <c r="D67" s="38">
        <f t="shared" si="5"/>
        <v>30</v>
      </c>
      <c r="E67" s="40">
        <f t="shared" si="2"/>
        <v>3.1E-2</v>
      </c>
    </row>
    <row r="68" spans="1:5" x14ac:dyDescent="0.25">
      <c r="A68" s="31">
        <v>44531</v>
      </c>
      <c r="B68" s="40">
        <v>0.02</v>
      </c>
      <c r="C68" s="38">
        <v>31</v>
      </c>
      <c r="D68" s="38">
        <f t="shared" si="5"/>
        <v>31</v>
      </c>
      <c r="E68" s="40">
        <f t="shared" si="2"/>
        <v>0.02</v>
      </c>
    </row>
    <row r="69" spans="1:5" x14ac:dyDescent="0.25">
      <c r="A69" s="31">
        <v>44562</v>
      </c>
      <c r="B69" s="40">
        <v>4.5999999999999999E-2</v>
      </c>
      <c r="C69" s="38">
        <v>31</v>
      </c>
      <c r="D69" s="38">
        <f t="shared" si="5"/>
        <v>31</v>
      </c>
      <c r="E69" s="40">
        <f t="shared" si="2"/>
        <v>4.5999999999999999E-2</v>
      </c>
    </row>
    <row r="70" spans="1:5" x14ac:dyDescent="0.25">
      <c r="A70" s="31">
        <v>44593</v>
      </c>
      <c r="B70" s="40">
        <v>4.7E-2</v>
      </c>
      <c r="C70" s="38">
        <v>28</v>
      </c>
      <c r="D70" s="38">
        <f t="shared" si="5"/>
        <v>28</v>
      </c>
      <c r="E70" s="40">
        <f t="shared" si="2"/>
        <v>4.7E-2</v>
      </c>
    </row>
    <row r="71" spans="1:5" x14ac:dyDescent="0.25">
      <c r="A71" s="31">
        <v>44621</v>
      </c>
      <c r="B71" s="40">
        <v>7.8E-2</v>
      </c>
      <c r="C71" s="38">
        <v>31</v>
      </c>
      <c r="D71" s="38">
        <f t="shared" si="5"/>
        <v>31</v>
      </c>
      <c r="E71" s="40">
        <f t="shared" si="2"/>
        <v>7.8E-2</v>
      </c>
    </row>
    <row r="72" spans="1:5" x14ac:dyDescent="0.25">
      <c r="A72" s="31">
        <v>44652</v>
      </c>
      <c r="B72" s="40">
        <v>5.8999999999999997E-2</v>
      </c>
      <c r="C72" s="38">
        <v>30</v>
      </c>
      <c r="D72" s="38">
        <f t="shared" si="5"/>
        <v>30</v>
      </c>
      <c r="E72" s="40">
        <f t="shared" si="2"/>
        <v>5.8999999999999997E-2</v>
      </c>
    </row>
    <row r="73" spans="1:5" x14ac:dyDescent="0.25">
      <c r="A73" s="31">
        <v>44682</v>
      </c>
      <c r="B73" s="40">
        <v>0.04</v>
      </c>
      <c r="C73" s="38">
        <v>31</v>
      </c>
      <c r="D73" s="38">
        <f t="shared" si="5"/>
        <v>31</v>
      </c>
      <c r="E73" s="40">
        <f t="shared" si="2"/>
        <v>0.04</v>
      </c>
    </row>
    <row r="74" spans="1:5" x14ac:dyDescent="0.25">
      <c r="A74" s="31">
        <v>44713</v>
      </c>
      <c r="B74" s="40">
        <v>5.8000000000000003E-2</v>
      </c>
      <c r="C74" s="38">
        <v>30</v>
      </c>
      <c r="D74" s="38">
        <f t="shared" si="5"/>
        <v>30</v>
      </c>
      <c r="E74" s="40">
        <f t="shared" si="2"/>
        <v>5.8000000000000003E-2</v>
      </c>
    </row>
    <row r="75" spans="1:5" x14ac:dyDescent="0.25">
      <c r="A75" s="31">
        <v>44743</v>
      </c>
      <c r="B75" s="40">
        <v>5.2999999999999999E-2</v>
      </c>
      <c r="C75" s="38">
        <v>31</v>
      </c>
      <c r="D75" s="38">
        <f t="shared" si="5"/>
        <v>31</v>
      </c>
      <c r="E75" s="40">
        <f t="shared" si="2"/>
        <v>5.2999999999999999E-2</v>
      </c>
    </row>
    <row r="76" spans="1:5" x14ac:dyDescent="0.25">
      <c r="A76" s="31">
        <v>44774</v>
      </c>
      <c r="B76" s="40">
        <v>4.5999999999999999E-2</v>
      </c>
      <c r="C76" s="38">
        <v>31</v>
      </c>
      <c r="D76" s="38">
        <f t="shared" si="5"/>
        <v>31</v>
      </c>
      <c r="E76" s="40">
        <f t="shared" si="2"/>
        <v>4.5999999999999999E-2</v>
      </c>
    </row>
    <row r="77" spans="1:5" x14ac:dyDescent="0.25">
      <c r="A77" s="31">
        <v>44805</v>
      </c>
      <c r="B77" s="40">
        <v>6.3E-2</v>
      </c>
      <c r="C77" s="38">
        <v>30</v>
      </c>
      <c r="D77" s="38">
        <f t="shared" si="5"/>
        <v>30</v>
      </c>
      <c r="E77" s="40">
        <f t="shared" si="2"/>
        <v>6.3E-2</v>
      </c>
    </row>
    <row r="78" spans="1:5" x14ac:dyDescent="0.25">
      <c r="A78" s="31">
        <v>44835</v>
      </c>
      <c r="B78" s="40">
        <v>5.5E-2</v>
      </c>
      <c r="C78" s="38">
        <v>31</v>
      </c>
      <c r="D78" s="38">
        <f t="shared" si="5"/>
        <v>31</v>
      </c>
      <c r="E78" s="40">
        <f t="shared" si="2"/>
        <v>5.5E-2</v>
      </c>
    </row>
    <row r="79" spans="1:5" x14ac:dyDescent="0.25">
      <c r="A79" s="31">
        <v>44866</v>
      </c>
      <c r="B79" s="40">
        <v>5.6000000000000001E-2</v>
      </c>
      <c r="C79" s="38">
        <v>30</v>
      </c>
      <c r="D79" s="38">
        <f t="shared" si="5"/>
        <v>30</v>
      </c>
      <c r="E79" s="40">
        <f t="shared" si="2"/>
        <v>5.6000000000000001E-2</v>
      </c>
    </row>
    <row r="80" spans="1:5" x14ac:dyDescent="0.25">
      <c r="A80" s="31">
        <v>44896</v>
      </c>
      <c r="B80" s="40">
        <v>5.3999999999999999E-2</v>
      </c>
      <c r="C80" s="38">
        <v>31</v>
      </c>
      <c r="D80" s="38">
        <f t="shared" si="5"/>
        <v>31</v>
      </c>
      <c r="E80" s="40">
        <f t="shared" si="2"/>
        <v>5.3999999999999999E-2</v>
      </c>
    </row>
    <row r="81" spans="1:5" x14ac:dyDescent="0.25">
      <c r="A81" s="31">
        <v>44927</v>
      </c>
      <c r="B81" s="40">
        <v>3.7999999999999999E-2</v>
      </c>
      <c r="C81" s="38">
        <v>31</v>
      </c>
      <c r="D81" s="38">
        <f t="shared" ref="D81:D82" si="6">+C81</f>
        <v>31</v>
      </c>
      <c r="E81" s="40">
        <f t="shared" si="2"/>
        <v>3.7999999999999999E-2</v>
      </c>
    </row>
    <row r="82" spans="1:5" x14ac:dyDescent="0.25">
      <c r="A82" s="31">
        <v>44958</v>
      </c>
      <c r="B82" s="40">
        <v>8.4000000000000005E-2</v>
      </c>
      <c r="C82" s="38">
        <v>28</v>
      </c>
      <c r="D82" s="38">
        <f t="shared" si="6"/>
        <v>28</v>
      </c>
      <c r="E82" s="40">
        <f t="shared" si="2"/>
        <v>8.4000000000000005E-2</v>
      </c>
    </row>
    <row r="83" spans="1:5" x14ac:dyDescent="0.25">
      <c r="A83" s="31">
        <v>44986</v>
      </c>
      <c r="B83" s="40">
        <v>9.8000000000000004E-2</v>
      </c>
      <c r="C83" s="38">
        <v>31</v>
      </c>
      <c r="D83" s="38">
        <v>18</v>
      </c>
      <c r="E83" s="40">
        <f t="shared" si="2"/>
        <v>5.6903225806451616E-2</v>
      </c>
    </row>
    <row r="84" spans="1:5" x14ac:dyDescent="0.25">
      <c r="A84" s="41" t="s">
        <v>4</v>
      </c>
      <c r="B84" s="42"/>
      <c r="C84" s="43"/>
      <c r="D84" s="43"/>
      <c r="E84" s="44">
        <f>SUM(E40:E83)</f>
        <v>1.7018064516129039</v>
      </c>
    </row>
    <row r="86" spans="1:5" x14ac:dyDescent="0.25">
      <c r="A86" s="1" t="s">
        <v>18</v>
      </c>
      <c r="E86" s="17">
        <f>+E34</f>
        <v>42180.495864750752</v>
      </c>
    </row>
    <row r="87" spans="1:5" x14ac:dyDescent="0.25">
      <c r="A87" s="1" t="s">
        <v>35</v>
      </c>
      <c r="E87" s="17">
        <f>+E86*E84</f>
        <v>71783.039994864244</v>
      </c>
    </row>
    <row r="88" spans="1:5" x14ac:dyDescent="0.25">
      <c r="A88" s="52" t="s">
        <v>36</v>
      </c>
      <c r="B88" s="52"/>
      <c r="C88" s="12"/>
      <c r="E88" s="26">
        <f>+E87+E86</f>
        <v>113963.53585961499</v>
      </c>
    </row>
    <row r="89" spans="1:5" x14ac:dyDescent="0.25">
      <c r="A89" s="11"/>
      <c r="B89" s="11"/>
      <c r="C89" s="12"/>
    </row>
    <row r="90" spans="1:5" x14ac:dyDescent="0.25">
      <c r="A90" s="47" t="s">
        <v>9</v>
      </c>
      <c r="B90" s="47"/>
      <c r="C90" s="12"/>
    </row>
    <row r="91" spans="1:5" x14ac:dyDescent="0.25">
      <c r="B91" s="11"/>
      <c r="C91" s="12"/>
    </row>
    <row r="92" spans="1:5" x14ac:dyDescent="0.25">
      <c r="A92" s="48" t="s">
        <v>7</v>
      </c>
      <c r="B92" s="48"/>
      <c r="C92" s="12"/>
      <c r="E92" s="16">
        <f>+D95</f>
        <v>2163115.4579200004</v>
      </c>
    </row>
    <row r="93" spans="1:5" x14ac:dyDescent="0.25">
      <c r="A93" t="str">
        <f>+"$" &amp;TEXT($E$88,"#.##0,00")&amp; "* 53 * 65 / 39 * 19,4%"</f>
        <v>$113.963,54* 53 * 65 / 39 * 19,4%</v>
      </c>
      <c r="D93" s="33">
        <f>+$E$88*53*65/39*C10</f>
        <v>1952955.1261809357</v>
      </c>
    </row>
    <row r="94" spans="1:5" x14ac:dyDescent="0.25">
      <c r="D94" s="17"/>
    </row>
    <row r="95" spans="1:5" ht="27" customHeight="1" x14ac:dyDescent="0.25">
      <c r="A95" s="49" t="s">
        <v>37</v>
      </c>
      <c r="B95" s="50"/>
      <c r="D95" s="33">
        <f>2049647*0.194*5.44</f>
        <v>2163115.4579200004</v>
      </c>
    </row>
    <row r="96" spans="1:5" x14ac:dyDescent="0.25">
      <c r="A96" s="1" t="s">
        <v>38</v>
      </c>
    </row>
    <row r="97" spans="1:5" x14ac:dyDescent="0.25">
      <c r="A97" t="s">
        <v>39</v>
      </c>
      <c r="B97" s="11"/>
      <c r="C97" s="12"/>
    </row>
    <row r="98" spans="1:5" x14ac:dyDescent="0.25">
      <c r="A98"/>
      <c r="B98" s="11"/>
      <c r="C98" s="12"/>
    </row>
    <row r="99" spans="1:5" x14ac:dyDescent="0.25">
      <c r="B99" s="11"/>
      <c r="C99" s="12"/>
    </row>
    <row r="100" spans="1:5" x14ac:dyDescent="0.25">
      <c r="A100" s="47" t="s">
        <v>40</v>
      </c>
      <c r="B100" s="47"/>
      <c r="C100" s="12"/>
      <c r="E100" s="25">
        <f>+E92</f>
        <v>2163115.4579200004</v>
      </c>
    </row>
    <row r="101" spans="1:5" x14ac:dyDescent="0.25">
      <c r="B101" s="11"/>
      <c r="C101" s="12"/>
    </row>
    <row r="102" spans="1:5" x14ac:dyDescent="0.25">
      <c r="A102" s="46"/>
      <c r="B102" s="46"/>
    </row>
  </sheetData>
  <mergeCells count="9">
    <mergeCell ref="A37:D37"/>
    <mergeCell ref="A102:B102"/>
    <mergeCell ref="A88:B88"/>
    <mergeCell ref="A90:B90"/>
    <mergeCell ref="A92:B92"/>
    <mergeCell ref="A95:B95"/>
    <mergeCell ref="A100:B100"/>
    <mergeCell ref="A14:B14"/>
    <mergeCell ref="A34:C34"/>
  </mergeCells>
  <pageMargins left="0.25" right="0.25" top="0.75" bottom="0.75" header="0.3" footer="0.3"/>
  <pageSetup paperSize="5" scale="77" fitToHeight="0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F72D70-0A84-431E-AE9F-0CA1A81AADD7}">
  <sheetPr>
    <tabColor rgb="FF92D050"/>
    <pageSetUpPr fitToPage="1"/>
  </sheetPr>
  <dimension ref="A1:H61"/>
  <sheetViews>
    <sheetView tabSelected="1" zoomScaleNormal="100" workbookViewId="0">
      <selection activeCell="G16" sqref="G16"/>
    </sheetView>
  </sheetViews>
  <sheetFormatPr defaultRowHeight="15" x14ac:dyDescent="0.25"/>
  <cols>
    <col min="1" max="1" width="18" style="1" customWidth="1"/>
    <col min="2" max="2" width="26.5703125" style="1" customWidth="1"/>
    <col min="3" max="3" width="15.7109375" style="1" bestFit="1" customWidth="1"/>
    <col min="4" max="4" width="14.28515625" style="1" bestFit="1" customWidth="1"/>
    <col min="5" max="5" width="19.42578125" style="1" bestFit="1" customWidth="1"/>
    <col min="6" max="6" width="12" style="1" customWidth="1"/>
    <col min="7" max="7" width="14.5703125" style="1" customWidth="1"/>
    <col min="8" max="8" width="10.5703125" style="1" bestFit="1" customWidth="1"/>
    <col min="9" max="16384" width="9.140625" style="1"/>
  </cols>
  <sheetData>
    <row r="1" spans="1:5" x14ac:dyDescent="0.25">
      <c r="A1" s="53" t="s">
        <v>21</v>
      </c>
      <c r="B1" s="15"/>
      <c r="C1" s="15"/>
      <c r="D1" s="15"/>
      <c r="E1" s="15"/>
    </row>
    <row r="4" spans="1:5" x14ac:dyDescent="0.25">
      <c r="A4" s="54" t="s">
        <v>22</v>
      </c>
      <c r="B4" s="54"/>
      <c r="C4" s="55">
        <v>43700</v>
      </c>
    </row>
    <row r="5" spans="1:5" x14ac:dyDescent="0.25">
      <c r="A5" s="2" t="s">
        <v>23</v>
      </c>
      <c r="B5" s="3"/>
      <c r="C5" s="56">
        <v>29443</v>
      </c>
    </row>
    <row r="6" spans="1:5" x14ac:dyDescent="0.25">
      <c r="A6" s="1" t="s">
        <v>24</v>
      </c>
      <c r="B6" s="4"/>
      <c r="C6" s="45" t="s">
        <v>25</v>
      </c>
      <c r="D6" s="5"/>
    </row>
    <row r="7" spans="1:5" x14ac:dyDescent="0.25">
      <c r="A7" s="1" t="s">
        <v>28</v>
      </c>
      <c r="B7" s="4"/>
      <c r="C7" s="45" t="s">
        <v>29</v>
      </c>
    </row>
    <row r="8" spans="1:5" x14ac:dyDescent="0.25">
      <c r="A8" s="1" t="s">
        <v>30</v>
      </c>
      <c r="B8" s="4"/>
      <c r="C8" s="57">
        <v>0.19400000000000001</v>
      </c>
    </row>
    <row r="9" spans="1:5" x14ac:dyDescent="0.25">
      <c r="A9" s="1" t="s">
        <v>31</v>
      </c>
      <c r="B9" s="4"/>
      <c r="C9" s="45" t="s">
        <v>32</v>
      </c>
    </row>
    <row r="10" spans="1:5" x14ac:dyDescent="0.25">
      <c r="A10" s="58" t="s">
        <v>44</v>
      </c>
      <c r="B10" s="37"/>
      <c r="C10" s="56">
        <v>45645</v>
      </c>
    </row>
    <row r="12" spans="1:5" x14ac:dyDescent="0.25">
      <c r="A12" s="48" t="s">
        <v>33</v>
      </c>
      <c r="B12" s="48"/>
      <c r="C12" s="4">
        <v>5039.93</v>
      </c>
    </row>
    <row r="13" spans="1:5" x14ac:dyDescent="0.25">
      <c r="A13" s="35"/>
      <c r="B13" s="35"/>
      <c r="C13" s="4"/>
    </row>
    <row r="14" spans="1:5" x14ac:dyDescent="0.25">
      <c r="A14" s="1" t="s">
        <v>34</v>
      </c>
    </row>
    <row r="15" spans="1:5" ht="30" x14ac:dyDescent="0.25">
      <c r="A15" s="27" t="s">
        <v>0</v>
      </c>
      <c r="B15" s="28" t="s">
        <v>13</v>
      </c>
      <c r="C15" s="27" t="s">
        <v>1</v>
      </c>
      <c r="D15" s="28" t="s">
        <v>2</v>
      </c>
      <c r="E15" s="27" t="s">
        <v>3</v>
      </c>
    </row>
    <row r="16" spans="1:5" ht="17.25" customHeight="1" x14ac:dyDescent="0.25">
      <c r="A16" s="7">
        <v>43647</v>
      </c>
      <c r="B16" s="20">
        <v>42390.19</v>
      </c>
      <c r="C16" s="21">
        <v>4948.2700000000004</v>
      </c>
      <c r="D16" s="22">
        <f>+IFERROR($C$12/C16,"")</f>
        <v>1.0185236456377684</v>
      </c>
      <c r="E16" s="23">
        <f>+IFERROR(D16*B16,"")</f>
        <v>43175.410858077674</v>
      </c>
    </row>
    <row r="17" spans="1:8" x14ac:dyDescent="0.25">
      <c r="A17" s="7">
        <v>43617</v>
      </c>
      <c r="B17" s="20">
        <v>54554.720000000001</v>
      </c>
      <c r="C17" s="21">
        <v>4753.1899999999996</v>
      </c>
      <c r="D17" s="22">
        <f t="shared" ref="D17:D27" si="0">+IFERROR($C$12/C17,"")</f>
        <v>1.0603258022506992</v>
      </c>
      <c r="E17" s="23">
        <f t="shared" ref="E17:E27" si="1">+IFERROR(D17*B17,"")</f>
        <v>57845.777250562263</v>
      </c>
    </row>
    <row r="18" spans="1:8" x14ac:dyDescent="0.25">
      <c r="A18" s="7">
        <v>43586</v>
      </c>
      <c r="B18" s="20">
        <v>34165.800000000003</v>
      </c>
      <c r="C18" s="21">
        <v>4676.25</v>
      </c>
      <c r="D18" s="22">
        <f t="shared" si="0"/>
        <v>1.077771718791767</v>
      </c>
      <c r="E18" s="23">
        <f t="shared" si="1"/>
        <v>36822.932989895759</v>
      </c>
    </row>
    <row r="19" spans="1:8" x14ac:dyDescent="0.25">
      <c r="A19" s="7">
        <v>43556</v>
      </c>
      <c r="B19" s="20">
        <v>20418.73</v>
      </c>
      <c r="C19" s="21">
        <v>4533.03</v>
      </c>
      <c r="D19" s="22">
        <f t="shared" si="0"/>
        <v>1.1118236587889339</v>
      </c>
      <c r="E19" s="23">
        <f t="shared" si="1"/>
        <v>22702.027096423368</v>
      </c>
      <c r="H19" s="8"/>
    </row>
    <row r="20" spans="1:8" x14ac:dyDescent="0.25">
      <c r="A20" s="7">
        <v>43525</v>
      </c>
      <c r="B20" s="20">
        <v>0</v>
      </c>
      <c r="C20" s="21">
        <v>44444.69</v>
      </c>
      <c r="D20" s="22">
        <f t="shared" si="0"/>
        <v>0.11339779847716341</v>
      </c>
      <c r="E20" s="23">
        <f t="shared" si="1"/>
        <v>0</v>
      </c>
      <c r="H20" s="8"/>
    </row>
    <row r="21" spans="1:8" x14ac:dyDescent="0.25">
      <c r="A21" s="7">
        <v>43497</v>
      </c>
      <c r="B21" s="20">
        <v>0</v>
      </c>
      <c r="C21" s="21">
        <v>4198.76</v>
      </c>
      <c r="D21" s="22">
        <f t="shared" si="0"/>
        <v>1.200337718755061</v>
      </c>
      <c r="E21" s="23">
        <f t="shared" si="1"/>
        <v>0</v>
      </c>
      <c r="H21" s="8"/>
    </row>
    <row r="22" spans="1:8" x14ac:dyDescent="0.25">
      <c r="A22" s="7">
        <v>43466</v>
      </c>
      <c r="B22" s="20">
        <v>0</v>
      </c>
      <c r="C22" s="21">
        <v>4042</v>
      </c>
      <c r="D22" s="22">
        <f t="shared" si="0"/>
        <v>1.2468901533894112</v>
      </c>
      <c r="E22" s="23">
        <f t="shared" si="1"/>
        <v>0</v>
      </c>
      <c r="H22" s="8"/>
    </row>
    <row r="23" spans="1:8" x14ac:dyDescent="0.25">
      <c r="A23" s="7">
        <v>43435</v>
      </c>
      <c r="B23" s="20">
        <v>11103.42</v>
      </c>
      <c r="C23" s="21">
        <v>3925.11</v>
      </c>
      <c r="D23" s="22">
        <f t="shared" si="0"/>
        <v>1.284022613378988</v>
      </c>
      <c r="E23" s="23">
        <f t="shared" si="1"/>
        <v>14257.042365844523</v>
      </c>
      <c r="H23" s="8"/>
    </row>
    <row r="24" spans="1:8" x14ac:dyDescent="0.25">
      <c r="A24" s="7">
        <v>43405</v>
      </c>
      <c r="B24" s="20">
        <v>0</v>
      </c>
      <c r="C24" s="21">
        <v>3855.86</v>
      </c>
      <c r="D24" s="22">
        <f t="shared" si="0"/>
        <v>1.3070832447236156</v>
      </c>
      <c r="E24" s="23">
        <f t="shared" si="1"/>
        <v>0</v>
      </c>
      <c r="H24" s="8"/>
    </row>
    <row r="25" spans="1:8" x14ac:dyDescent="0.25">
      <c r="A25" s="7">
        <v>43374</v>
      </c>
      <c r="B25" s="20">
        <v>0</v>
      </c>
      <c r="C25" s="21">
        <v>3789.62</v>
      </c>
      <c r="D25" s="22">
        <f t="shared" si="0"/>
        <v>1.3299301776959169</v>
      </c>
      <c r="E25" s="23">
        <f t="shared" si="1"/>
        <v>0</v>
      </c>
      <c r="H25" s="8"/>
    </row>
    <row r="26" spans="1:8" x14ac:dyDescent="0.25">
      <c r="A26" s="7">
        <v>43344</v>
      </c>
      <c r="B26" s="20">
        <v>26065.64</v>
      </c>
      <c r="C26" s="21">
        <v>3603.23</v>
      </c>
      <c r="D26" s="22">
        <f t="shared" si="0"/>
        <v>1.3987255878753231</v>
      </c>
      <c r="E26" s="23">
        <f t="shared" si="1"/>
        <v>36458.677632346538</v>
      </c>
      <c r="H26" s="8"/>
    </row>
    <row r="27" spans="1:8" x14ac:dyDescent="0.25">
      <c r="A27" s="7">
        <v>43313</v>
      </c>
      <c r="B27" s="20">
        <v>29382.639999999999</v>
      </c>
      <c r="C27" s="21">
        <v>3540.95</v>
      </c>
      <c r="D27" s="22">
        <f t="shared" si="0"/>
        <v>1.4233270732430563</v>
      </c>
      <c r="E27" s="23">
        <f t="shared" si="1"/>
        <v>41821.106995354356</v>
      </c>
      <c r="H27" s="8"/>
    </row>
    <row r="28" spans="1:8" x14ac:dyDescent="0.25">
      <c r="A28" s="10" t="s">
        <v>4</v>
      </c>
      <c r="B28" s="24">
        <f>SUM(B16:B27)</f>
        <v>218081.14000000007</v>
      </c>
      <c r="C28" s="10"/>
      <c r="D28" s="10"/>
      <c r="E28" s="29">
        <f>SUM(E16:E27)</f>
        <v>253082.9751885045</v>
      </c>
      <c r="H28" s="8"/>
    </row>
    <row r="32" spans="1:8" x14ac:dyDescent="0.25">
      <c r="A32" s="51" t="s">
        <v>8</v>
      </c>
      <c r="B32" s="51"/>
      <c r="C32" s="51"/>
      <c r="E32" s="26">
        <f>+E28/6</f>
        <v>42180.495864750752</v>
      </c>
    </row>
    <row r="33" spans="1:5" x14ac:dyDescent="0.25">
      <c r="A33" s="52" t="str">
        <f>+"$" &amp;TEXT($E$28,"#.##0,00")&amp; "  / 6"</f>
        <v>$253.082,98  / 6</v>
      </c>
      <c r="B33" s="52"/>
      <c r="C33" s="12"/>
    </row>
    <row r="34" spans="1:5" x14ac:dyDescent="0.25">
      <c r="A34" s="11"/>
      <c r="B34" s="11"/>
      <c r="C34" s="12"/>
    </row>
    <row r="35" spans="1:5" x14ac:dyDescent="0.25">
      <c r="A35" s="51" t="s">
        <v>20</v>
      </c>
      <c r="B35" s="51"/>
      <c r="C35" s="51"/>
      <c r="D35" s="51"/>
    </row>
    <row r="36" spans="1:5" x14ac:dyDescent="0.25">
      <c r="A36" s="11"/>
      <c r="B36" s="11"/>
      <c r="C36" s="12"/>
    </row>
    <row r="37" spans="1:5" x14ac:dyDescent="0.25">
      <c r="A37" s="30" t="s">
        <v>11</v>
      </c>
      <c r="B37" s="30" t="s">
        <v>12</v>
      </c>
      <c r="C37" s="12"/>
    </row>
    <row r="38" spans="1:5" x14ac:dyDescent="0.25">
      <c r="A38" s="31">
        <v>43678</v>
      </c>
      <c r="B38" s="34">
        <f>+C12</f>
        <v>5039.93</v>
      </c>
      <c r="C38" s="12"/>
    </row>
    <row r="39" spans="1:5" x14ac:dyDescent="0.25">
      <c r="A39" s="31">
        <v>46174</v>
      </c>
      <c r="B39" s="34">
        <v>218990.11</v>
      </c>
      <c r="C39" s="12"/>
    </row>
    <row r="40" spans="1:5" x14ac:dyDescent="0.25">
      <c r="A40" s="30" t="s">
        <v>10</v>
      </c>
      <c r="B40" s="32">
        <f>+B39/B38</f>
        <v>43.45102213721222</v>
      </c>
      <c r="C40" s="12"/>
    </row>
    <row r="41" spans="1:5" x14ac:dyDescent="0.25">
      <c r="A41" s="11"/>
      <c r="B41" s="11"/>
      <c r="C41" s="12"/>
    </row>
    <row r="42" spans="1:5" x14ac:dyDescent="0.25">
      <c r="A42" s="52" t="s">
        <v>41</v>
      </c>
      <c r="B42" s="52"/>
      <c r="C42" s="12"/>
      <c r="E42" s="26">
        <f>+E32*B40</f>
        <v>1832785.6595778735</v>
      </c>
    </row>
    <row r="43" spans="1:5" x14ac:dyDescent="0.25">
      <c r="A43" s="11"/>
      <c r="B43" s="11"/>
      <c r="C43" s="12"/>
    </row>
    <row r="44" spans="1:5" x14ac:dyDescent="0.25">
      <c r="A44" s="47" t="s">
        <v>9</v>
      </c>
      <c r="B44" s="47"/>
      <c r="C44" s="12"/>
    </row>
    <row r="45" spans="1:5" x14ac:dyDescent="0.25">
      <c r="B45" s="11"/>
      <c r="C45" s="12"/>
    </row>
    <row r="46" spans="1:5" x14ac:dyDescent="0.25">
      <c r="A46" s="48" t="s">
        <v>7</v>
      </c>
      <c r="B46" s="48"/>
      <c r="C46" s="12"/>
      <c r="E46" s="16">
        <f>+D47</f>
        <v>31407836.919632826</v>
      </c>
    </row>
    <row r="47" spans="1:5" x14ac:dyDescent="0.25">
      <c r="A47" t="str">
        <f>+"$" &amp;TEXT($E$42,"#.##0,00")&amp; "* 53 * 65 / 39 * 19,4%"</f>
        <v>$1.832.785,66* 53 * 65 / 39 * 19,4%</v>
      </c>
      <c r="D47" s="33">
        <f>+E42*53*1.66666666666667*0.194</f>
        <v>31407836.919632826</v>
      </c>
    </row>
    <row r="48" spans="1:5" x14ac:dyDescent="0.25">
      <c r="D48" s="17"/>
    </row>
    <row r="49" spans="1:5" ht="27" customHeight="1" x14ac:dyDescent="0.25">
      <c r="A49" s="49" t="s">
        <v>37</v>
      </c>
      <c r="B49" s="50"/>
      <c r="D49" s="33">
        <f>2049647*0.194*5.44</f>
        <v>2163115.4579200004</v>
      </c>
    </row>
    <row r="50" spans="1:5" x14ac:dyDescent="0.25">
      <c r="A50" s="1" t="s">
        <v>38</v>
      </c>
    </row>
    <row r="51" spans="1:5" x14ac:dyDescent="0.25">
      <c r="A51" t="s">
        <v>42</v>
      </c>
      <c r="B51" s="11"/>
      <c r="C51" s="12"/>
    </row>
    <row r="52" spans="1:5" x14ac:dyDescent="0.25">
      <c r="A52"/>
      <c r="B52" s="11"/>
      <c r="C52" s="12"/>
    </row>
    <row r="53" spans="1:5" x14ac:dyDescent="0.25">
      <c r="B53" s="11"/>
      <c r="C53" s="12"/>
    </row>
    <row r="54" spans="1:5" x14ac:dyDescent="0.25">
      <c r="A54" s="47" t="s">
        <v>43</v>
      </c>
      <c r="B54" s="47"/>
      <c r="C54" s="12"/>
      <c r="E54" s="25">
        <f>+E46</f>
        <v>31407836.919632826</v>
      </c>
    </row>
    <row r="55" spans="1:5" x14ac:dyDescent="0.25">
      <c r="B55" s="11"/>
      <c r="C55" s="12"/>
    </row>
    <row r="56" spans="1:5" x14ac:dyDescent="0.25">
      <c r="A56" s="13"/>
    </row>
    <row r="57" spans="1:5" x14ac:dyDescent="0.25">
      <c r="A57" s="13"/>
    </row>
    <row r="58" spans="1:5" x14ac:dyDescent="0.25">
      <c r="A58" s="61" t="s">
        <v>54</v>
      </c>
      <c r="B58" s="62"/>
      <c r="C58" s="14">
        <v>1115056.8500000001</v>
      </c>
    </row>
    <row r="59" spans="1:5" x14ac:dyDescent="0.25">
      <c r="A59" s="61" t="s">
        <v>5</v>
      </c>
      <c r="B59" s="62"/>
      <c r="C59" s="18">
        <f>+E32*53*1.66666666666667*0.194</f>
        <v>722833.09746894543</v>
      </c>
    </row>
    <row r="60" spans="1:5" x14ac:dyDescent="0.25">
      <c r="A60" s="61" t="s">
        <v>6</v>
      </c>
      <c r="B60" s="62"/>
      <c r="C60" s="19">
        <f>+C59/C58</f>
        <v>0.64824775299030302</v>
      </c>
    </row>
    <row r="61" spans="1:5" x14ac:dyDescent="0.25">
      <c r="A61" s="46"/>
      <c r="B61" s="46"/>
    </row>
  </sheetData>
  <mergeCells count="13">
    <mergeCell ref="A61:B61"/>
    <mergeCell ref="A60:B60"/>
    <mergeCell ref="A59:B59"/>
    <mergeCell ref="A58:B58"/>
    <mergeCell ref="A46:B46"/>
    <mergeCell ref="A49:B49"/>
    <mergeCell ref="A54:B54"/>
    <mergeCell ref="A12:B12"/>
    <mergeCell ref="A32:C32"/>
    <mergeCell ref="A33:B33"/>
    <mergeCell ref="A35:D35"/>
    <mergeCell ref="A42:B42"/>
    <mergeCell ref="A44:B44"/>
  </mergeCells>
  <pageMargins left="0.25" right="0.25" top="0.75" bottom="0.75" header="0.3" footer="0.3"/>
  <pageSetup paperSize="5" scale="77" fitToHeight="0"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 tint="0.39997558519241921"/>
    <pageSetUpPr fitToPage="1"/>
  </sheetPr>
  <dimension ref="A1:H73"/>
  <sheetViews>
    <sheetView topLeftCell="A32" zoomScaleNormal="100" workbookViewId="0">
      <selection activeCell="C75" sqref="C75"/>
    </sheetView>
  </sheetViews>
  <sheetFormatPr defaultRowHeight="15" x14ac:dyDescent="0.25"/>
  <cols>
    <col min="1" max="1" width="18" style="1" customWidth="1"/>
    <col min="2" max="2" width="26.5703125" style="1" customWidth="1"/>
    <col min="3" max="3" width="15.7109375" style="1" bestFit="1" customWidth="1"/>
    <col min="4" max="4" width="14.28515625" style="1" bestFit="1" customWidth="1"/>
    <col min="5" max="5" width="19.42578125" style="1" bestFit="1" customWidth="1"/>
    <col min="6" max="6" width="12" style="1" customWidth="1"/>
    <col min="7" max="7" width="14.5703125" style="1" customWidth="1"/>
    <col min="8" max="8" width="10.5703125" style="1" bestFit="1" customWidth="1"/>
    <col min="9" max="16384" width="9.140625" style="1"/>
  </cols>
  <sheetData>
    <row r="1" spans="1:5" x14ac:dyDescent="0.25">
      <c r="A1" s="53" t="s">
        <v>21</v>
      </c>
      <c r="B1" s="15"/>
      <c r="C1" s="15"/>
      <c r="D1" s="15"/>
      <c r="E1" s="15"/>
    </row>
    <row r="4" spans="1:5" x14ac:dyDescent="0.25">
      <c r="A4" s="54" t="s">
        <v>22</v>
      </c>
      <c r="B4" s="54"/>
      <c r="C4" s="55">
        <v>43700</v>
      </c>
    </row>
    <row r="5" spans="1:5" x14ac:dyDescent="0.25">
      <c r="A5" s="2" t="s">
        <v>23</v>
      </c>
      <c r="B5" s="3"/>
      <c r="C5" s="56">
        <v>29443</v>
      </c>
    </row>
    <row r="6" spans="1:5" x14ac:dyDescent="0.25">
      <c r="A6" s="1" t="s">
        <v>24</v>
      </c>
      <c r="B6" s="4"/>
      <c r="C6" s="45" t="s">
        <v>25</v>
      </c>
      <c r="D6" s="5"/>
    </row>
    <row r="7" spans="1:5" x14ac:dyDescent="0.25">
      <c r="A7" s="1" t="s">
        <v>28</v>
      </c>
      <c r="B7" s="4"/>
      <c r="C7" s="45" t="s">
        <v>29</v>
      </c>
    </row>
    <row r="8" spans="1:5" x14ac:dyDescent="0.25">
      <c r="A8" s="1" t="s">
        <v>30</v>
      </c>
      <c r="B8" s="4"/>
      <c r="C8" s="57">
        <v>0.19400000000000001</v>
      </c>
    </row>
    <row r="9" spans="1:5" x14ac:dyDescent="0.25">
      <c r="A9" s="1" t="s">
        <v>31</v>
      </c>
      <c r="B9" s="4"/>
      <c r="C9" s="45" t="s">
        <v>32</v>
      </c>
    </row>
    <row r="10" spans="1:5" x14ac:dyDescent="0.25">
      <c r="A10" s="58" t="s">
        <v>44</v>
      </c>
      <c r="B10" s="37"/>
      <c r="C10" s="56">
        <v>45645</v>
      </c>
    </row>
    <row r="12" spans="1:5" x14ac:dyDescent="0.25">
      <c r="A12" s="48" t="s">
        <v>33</v>
      </c>
      <c r="B12" s="48"/>
      <c r="C12" s="4">
        <v>5039.93</v>
      </c>
    </row>
    <row r="13" spans="1:5" x14ac:dyDescent="0.25">
      <c r="A13" s="35"/>
      <c r="B13" s="35"/>
      <c r="C13" s="4"/>
    </row>
    <row r="14" spans="1:5" x14ac:dyDescent="0.25">
      <c r="A14" s="1" t="s">
        <v>34</v>
      </c>
    </row>
    <row r="15" spans="1:5" ht="30" x14ac:dyDescent="0.25">
      <c r="A15" s="27" t="s">
        <v>0</v>
      </c>
      <c r="B15" s="28" t="s">
        <v>13</v>
      </c>
      <c r="C15" s="27" t="s">
        <v>1</v>
      </c>
      <c r="D15" s="28" t="s">
        <v>2</v>
      </c>
      <c r="E15" s="27" t="s">
        <v>3</v>
      </c>
    </row>
    <row r="16" spans="1:5" ht="17.25" customHeight="1" x14ac:dyDescent="0.25">
      <c r="A16" s="7">
        <v>43647</v>
      </c>
      <c r="B16" s="20">
        <v>42390.19</v>
      </c>
      <c r="C16" s="21">
        <v>4948.2700000000004</v>
      </c>
      <c r="D16" s="22">
        <f>+IFERROR($C$12/C16,"")</f>
        <v>1.0185236456377684</v>
      </c>
      <c r="E16" s="23">
        <f>+IFERROR(D16*B16,"")</f>
        <v>43175.410858077674</v>
      </c>
    </row>
    <row r="17" spans="1:8" x14ac:dyDescent="0.25">
      <c r="A17" s="7">
        <v>43617</v>
      </c>
      <c r="B17" s="20">
        <v>54554.720000000001</v>
      </c>
      <c r="C17" s="21">
        <v>4753.1899999999996</v>
      </c>
      <c r="D17" s="22">
        <f t="shared" ref="D17:D27" si="0">+IFERROR($C$12/C17,"")</f>
        <v>1.0603258022506992</v>
      </c>
      <c r="E17" s="23">
        <f t="shared" ref="E17:E27" si="1">+IFERROR(D17*B17,"")</f>
        <v>57845.777250562263</v>
      </c>
    </row>
    <row r="18" spans="1:8" x14ac:dyDescent="0.25">
      <c r="A18" s="7">
        <v>43586</v>
      </c>
      <c r="B18" s="20">
        <v>34165.800000000003</v>
      </c>
      <c r="C18" s="21">
        <v>4676.25</v>
      </c>
      <c r="D18" s="22">
        <f t="shared" si="0"/>
        <v>1.077771718791767</v>
      </c>
      <c r="E18" s="23">
        <f t="shared" si="1"/>
        <v>36822.932989895759</v>
      </c>
    </row>
    <row r="19" spans="1:8" x14ac:dyDescent="0.25">
      <c r="A19" s="7">
        <v>43556</v>
      </c>
      <c r="B19" s="20">
        <v>20418.73</v>
      </c>
      <c r="C19" s="21">
        <v>4533.03</v>
      </c>
      <c r="D19" s="22">
        <f t="shared" si="0"/>
        <v>1.1118236587889339</v>
      </c>
      <c r="E19" s="23">
        <f t="shared" si="1"/>
        <v>22702.027096423368</v>
      </c>
      <c r="H19" s="8"/>
    </row>
    <row r="20" spans="1:8" x14ac:dyDescent="0.25">
      <c r="A20" s="7">
        <v>43525</v>
      </c>
      <c r="B20" s="20">
        <v>0</v>
      </c>
      <c r="C20" s="21">
        <v>44444.69</v>
      </c>
      <c r="D20" s="22">
        <f t="shared" si="0"/>
        <v>0.11339779847716341</v>
      </c>
      <c r="E20" s="23">
        <f t="shared" si="1"/>
        <v>0</v>
      </c>
      <c r="H20" s="8"/>
    </row>
    <row r="21" spans="1:8" x14ac:dyDescent="0.25">
      <c r="A21" s="7">
        <v>43497</v>
      </c>
      <c r="B21" s="20">
        <v>0</v>
      </c>
      <c r="C21" s="21">
        <v>4198.76</v>
      </c>
      <c r="D21" s="22">
        <f t="shared" si="0"/>
        <v>1.200337718755061</v>
      </c>
      <c r="E21" s="23">
        <f t="shared" si="1"/>
        <v>0</v>
      </c>
      <c r="H21" s="8"/>
    </row>
    <row r="22" spans="1:8" x14ac:dyDescent="0.25">
      <c r="A22" s="7">
        <v>43466</v>
      </c>
      <c r="B22" s="20">
        <v>0</v>
      </c>
      <c r="C22" s="21">
        <v>4042</v>
      </c>
      <c r="D22" s="22">
        <f t="shared" si="0"/>
        <v>1.2468901533894112</v>
      </c>
      <c r="E22" s="23">
        <f t="shared" si="1"/>
        <v>0</v>
      </c>
      <c r="H22" s="8"/>
    </row>
    <row r="23" spans="1:8" x14ac:dyDescent="0.25">
      <c r="A23" s="7">
        <v>43435</v>
      </c>
      <c r="B23" s="20">
        <v>11103.42</v>
      </c>
      <c r="C23" s="21">
        <v>3925.11</v>
      </c>
      <c r="D23" s="22">
        <f t="shared" si="0"/>
        <v>1.284022613378988</v>
      </c>
      <c r="E23" s="23">
        <f t="shared" si="1"/>
        <v>14257.042365844523</v>
      </c>
      <c r="H23" s="8"/>
    </row>
    <row r="24" spans="1:8" x14ac:dyDescent="0.25">
      <c r="A24" s="7">
        <v>43405</v>
      </c>
      <c r="B24" s="20">
        <v>0</v>
      </c>
      <c r="C24" s="21">
        <v>3855.86</v>
      </c>
      <c r="D24" s="22">
        <f t="shared" si="0"/>
        <v>1.3070832447236156</v>
      </c>
      <c r="E24" s="23">
        <f t="shared" si="1"/>
        <v>0</v>
      </c>
      <c r="H24" s="8"/>
    </row>
    <row r="25" spans="1:8" x14ac:dyDescent="0.25">
      <c r="A25" s="7">
        <v>43374</v>
      </c>
      <c r="B25" s="20">
        <v>0</v>
      </c>
      <c r="C25" s="21">
        <v>3789.62</v>
      </c>
      <c r="D25" s="22">
        <f t="shared" si="0"/>
        <v>1.3299301776959169</v>
      </c>
      <c r="E25" s="23">
        <f t="shared" si="1"/>
        <v>0</v>
      </c>
      <c r="H25" s="8"/>
    </row>
    <row r="26" spans="1:8" x14ac:dyDescent="0.25">
      <c r="A26" s="7">
        <v>43344</v>
      </c>
      <c r="B26" s="20">
        <v>26065.64</v>
      </c>
      <c r="C26" s="21">
        <v>3603.23</v>
      </c>
      <c r="D26" s="22">
        <f t="shared" si="0"/>
        <v>1.3987255878753231</v>
      </c>
      <c r="E26" s="23">
        <f t="shared" si="1"/>
        <v>36458.677632346538</v>
      </c>
      <c r="H26" s="8"/>
    </row>
    <row r="27" spans="1:8" x14ac:dyDescent="0.25">
      <c r="A27" s="7">
        <v>43313</v>
      </c>
      <c r="B27" s="20">
        <v>29382.639999999999</v>
      </c>
      <c r="C27" s="21">
        <v>3540.95</v>
      </c>
      <c r="D27" s="22">
        <f t="shared" si="0"/>
        <v>1.4233270732430563</v>
      </c>
      <c r="E27" s="23">
        <f t="shared" si="1"/>
        <v>41821.106995354356</v>
      </c>
      <c r="H27" s="8"/>
    </row>
    <row r="28" spans="1:8" x14ac:dyDescent="0.25">
      <c r="A28" s="10" t="s">
        <v>4</v>
      </c>
      <c r="B28" s="24">
        <f>SUM(B16:B27)</f>
        <v>218081.14000000007</v>
      </c>
      <c r="C28" s="10"/>
      <c r="D28" s="10"/>
      <c r="E28" s="29">
        <f>SUM(E16:E27)</f>
        <v>253082.9751885045</v>
      </c>
      <c r="H28" s="8"/>
    </row>
    <row r="32" spans="1:8" x14ac:dyDescent="0.25">
      <c r="A32" s="51" t="s">
        <v>8</v>
      </c>
      <c r="B32" s="51"/>
      <c r="C32" s="51"/>
      <c r="E32" s="26">
        <f>+E28/6</f>
        <v>42180.495864750752</v>
      </c>
    </row>
    <row r="33" spans="1:5" x14ac:dyDescent="0.25">
      <c r="A33" s="52" t="str">
        <f>+"$" &amp;TEXT($E$28,"#.##0,00")&amp; "  / 6"</f>
        <v>$253.082,98  / 6</v>
      </c>
      <c r="B33" s="52"/>
      <c r="C33" s="12"/>
    </row>
    <row r="34" spans="1:5" x14ac:dyDescent="0.25">
      <c r="A34" s="11"/>
      <c r="B34" s="11"/>
      <c r="C34" s="12"/>
    </row>
    <row r="35" spans="1:5" x14ac:dyDescent="0.25">
      <c r="A35" s="51" t="s">
        <v>20</v>
      </c>
      <c r="B35" s="51"/>
      <c r="C35" s="51"/>
      <c r="D35" s="51"/>
    </row>
    <row r="36" spans="1:5" x14ac:dyDescent="0.25">
      <c r="A36" s="11"/>
      <c r="B36" s="11"/>
      <c r="C36" s="12"/>
    </row>
    <row r="37" spans="1:5" x14ac:dyDescent="0.25">
      <c r="A37" s="30" t="s">
        <v>11</v>
      </c>
      <c r="B37" s="30" t="s">
        <v>12</v>
      </c>
      <c r="C37" s="12"/>
    </row>
    <row r="38" spans="1:5" x14ac:dyDescent="0.25">
      <c r="A38" s="31">
        <v>43678</v>
      </c>
      <c r="B38" s="34">
        <f>+C12</f>
        <v>5039.93</v>
      </c>
      <c r="C38" s="12"/>
    </row>
    <row r="39" spans="1:5" x14ac:dyDescent="0.25">
      <c r="A39" s="31">
        <v>45627</v>
      </c>
      <c r="B39" s="34">
        <v>137497.9</v>
      </c>
      <c r="C39" s="12"/>
    </row>
    <row r="40" spans="1:5" x14ac:dyDescent="0.25">
      <c r="A40" s="30" t="s">
        <v>10</v>
      </c>
      <c r="B40" s="32">
        <f>+B39/B38</f>
        <v>27.281708277694332</v>
      </c>
      <c r="C40" s="12"/>
    </row>
    <row r="41" spans="1:5" x14ac:dyDescent="0.25">
      <c r="A41" s="11"/>
      <c r="B41" s="11"/>
      <c r="C41" s="12"/>
    </row>
    <row r="42" spans="1:5" x14ac:dyDescent="0.25">
      <c r="A42" s="52" t="s">
        <v>41</v>
      </c>
      <c r="B42" s="52"/>
      <c r="C42" s="12"/>
      <c r="E42" s="26">
        <f>+E32*B40</f>
        <v>1150755.9831906222</v>
      </c>
    </row>
    <row r="43" spans="1:5" x14ac:dyDescent="0.25">
      <c r="A43" s="11"/>
      <c r="B43" s="11"/>
      <c r="C43" s="12"/>
    </row>
    <row r="44" spans="1:5" x14ac:dyDescent="0.25">
      <c r="A44" s="47" t="s">
        <v>9</v>
      </c>
      <c r="B44" s="47"/>
      <c r="C44" s="12"/>
    </row>
    <row r="45" spans="1:5" x14ac:dyDescent="0.25">
      <c r="B45" s="11"/>
      <c r="C45" s="12"/>
    </row>
    <row r="46" spans="1:5" x14ac:dyDescent="0.25">
      <c r="A46" s="48" t="s">
        <v>7</v>
      </c>
      <c r="B46" s="48"/>
      <c r="C46" s="12"/>
      <c r="E46" s="16">
        <f>+D47</f>
        <v>19720121.698609967</v>
      </c>
    </row>
    <row r="47" spans="1:5" x14ac:dyDescent="0.25">
      <c r="A47" t="str">
        <f>+"$" &amp;TEXT($E$42,"#.##0,00")&amp; "* 53 * 65 / 39 * 19,4%"</f>
        <v>$1.150.755,98* 53 * 65 / 39 * 19,4%</v>
      </c>
      <c r="D47" s="33">
        <f>+E42*53*1.66666666666667*0.194</f>
        <v>19720121.698609967</v>
      </c>
    </row>
    <row r="48" spans="1:5" x14ac:dyDescent="0.25">
      <c r="D48" s="17"/>
    </row>
    <row r="49" spans="1:5" ht="27" customHeight="1" x14ac:dyDescent="0.25">
      <c r="A49" s="49" t="s">
        <v>37</v>
      </c>
      <c r="B49" s="50"/>
      <c r="D49" s="33">
        <f>2049647*0.194*5.44</f>
        <v>2163115.4579200004</v>
      </c>
    </row>
    <row r="50" spans="1:5" x14ac:dyDescent="0.25">
      <c r="A50" s="1" t="s">
        <v>38</v>
      </c>
    </row>
    <row r="51" spans="1:5" x14ac:dyDescent="0.25">
      <c r="A51" t="s">
        <v>42</v>
      </c>
      <c r="B51" s="11"/>
      <c r="C51" s="12"/>
    </row>
    <row r="52" spans="1:5" x14ac:dyDescent="0.25">
      <c r="A52"/>
      <c r="B52" s="11"/>
      <c r="C52" s="12"/>
    </row>
    <row r="53" spans="1:5" x14ac:dyDescent="0.25">
      <c r="B53" s="11"/>
      <c r="C53" s="12"/>
    </row>
    <row r="54" spans="1:5" x14ac:dyDescent="0.25">
      <c r="A54" s="47" t="s">
        <v>45</v>
      </c>
      <c r="B54" s="47"/>
      <c r="C54" s="12"/>
      <c r="E54" s="25">
        <f>+E46</f>
        <v>19720121.698609967</v>
      </c>
    </row>
    <row r="55" spans="1:5" x14ac:dyDescent="0.25">
      <c r="B55" s="11"/>
      <c r="C55" s="12"/>
    </row>
    <row r="56" spans="1:5" x14ac:dyDescent="0.25">
      <c r="A56" s="1" t="s">
        <v>46</v>
      </c>
      <c r="B56" s="11"/>
      <c r="C56" s="59">
        <v>0.1822</v>
      </c>
      <c r="E56" s="17">
        <f>+E54*C56</f>
        <v>3593006.1734867361</v>
      </c>
    </row>
    <row r="57" spans="1:5" x14ac:dyDescent="0.25">
      <c r="B57" s="11"/>
      <c r="C57" s="60"/>
    </row>
    <row r="58" spans="1:5" x14ac:dyDescent="0.25">
      <c r="A58" s="1" t="s">
        <v>48</v>
      </c>
      <c r="B58" s="11"/>
      <c r="C58" s="60"/>
      <c r="E58" s="17">
        <f>+E56+E54</f>
        <v>23313127.872096702</v>
      </c>
    </row>
    <row r="59" spans="1:5" x14ac:dyDescent="0.25">
      <c r="B59" s="11"/>
      <c r="C59" s="60"/>
    </row>
    <row r="60" spans="1:5" x14ac:dyDescent="0.25">
      <c r="A60" s="1" t="s">
        <v>49</v>
      </c>
      <c r="B60" s="11"/>
      <c r="C60" s="59">
        <v>0.23499999999999999</v>
      </c>
      <c r="E60" s="17">
        <f>+E58*C60</f>
        <v>5478585.0499427244</v>
      </c>
    </row>
    <row r="61" spans="1:5" x14ac:dyDescent="0.25">
      <c r="B61" s="11"/>
      <c r="C61" s="60"/>
    </row>
    <row r="62" spans="1:5" x14ac:dyDescent="0.25">
      <c r="A62" s="1" t="s">
        <v>50</v>
      </c>
      <c r="B62" s="11"/>
      <c r="C62" s="60"/>
      <c r="E62" s="17">
        <f>+E60+E58</f>
        <v>28791712.922039427</v>
      </c>
    </row>
    <row r="63" spans="1:5" x14ac:dyDescent="0.25">
      <c r="B63" s="11"/>
      <c r="C63" s="60"/>
    </row>
    <row r="64" spans="1:5" x14ac:dyDescent="0.25">
      <c r="A64" s="1" t="s">
        <v>51</v>
      </c>
      <c r="B64" s="11"/>
      <c r="C64" s="59">
        <v>0.156</v>
      </c>
      <c r="E64" s="17">
        <f>+E62*C64</f>
        <v>4491507.2158381501</v>
      </c>
    </row>
    <row r="65" spans="1:5" x14ac:dyDescent="0.25">
      <c r="B65" s="11"/>
      <c r="C65" s="60"/>
    </row>
    <row r="66" spans="1:5" x14ac:dyDescent="0.25">
      <c r="A66" s="1" t="s">
        <v>47</v>
      </c>
      <c r="B66" s="11"/>
      <c r="C66" s="60"/>
      <c r="E66" s="17">
        <f>+E64+E62</f>
        <v>33283220.137877576</v>
      </c>
    </row>
    <row r="67" spans="1:5" x14ac:dyDescent="0.25">
      <c r="B67" s="11"/>
      <c r="C67" s="60"/>
      <c r="E67" s="17"/>
    </row>
    <row r="68" spans="1:5" x14ac:dyDescent="0.25">
      <c r="A68" s="1" t="s">
        <v>52</v>
      </c>
      <c r="B68" s="11"/>
      <c r="C68" s="59">
        <f>690904.18/E66</f>
        <v>2.0758333392559114E-2</v>
      </c>
      <c r="E68" s="17">
        <f>+E66*C68</f>
        <v>690904.18</v>
      </c>
    </row>
    <row r="69" spans="1:5" x14ac:dyDescent="0.25">
      <c r="B69" s="11"/>
      <c r="C69" s="12"/>
    </row>
    <row r="70" spans="1:5" x14ac:dyDescent="0.25">
      <c r="A70" s="47" t="s">
        <v>53</v>
      </c>
      <c r="B70" s="47"/>
      <c r="C70" s="12"/>
      <c r="E70" s="25">
        <f>+E68+E66</f>
        <v>33974124.317877576</v>
      </c>
    </row>
    <row r="71" spans="1:5" x14ac:dyDescent="0.25">
      <c r="A71" s="13"/>
    </row>
    <row r="72" spans="1:5" x14ac:dyDescent="0.25">
      <c r="A72" s="13"/>
    </row>
    <row r="73" spans="1:5" x14ac:dyDescent="0.25">
      <c r="A73" s="46"/>
      <c r="B73" s="46"/>
    </row>
  </sheetData>
  <mergeCells count="11">
    <mergeCell ref="A44:B44"/>
    <mergeCell ref="A33:B33"/>
    <mergeCell ref="A35:D35"/>
    <mergeCell ref="A12:B12"/>
    <mergeCell ref="A46:B46"/>
    <mergeCell ref="A49:B49"/>
    <mergeCell ref="A32:C32"/>
    <mergeCell ref="A42:B42"/>
    <mergeCell ref="A73:B73"/>
    <mergeCell ref="A54:B54"/>
    <mergeCell ref="A70:B70"/>
  </mergeCells>
  <phoneticPr fontId="6" type="noConversion"/>
  <pageMargins left="0.25" right="0.25" top="0.75" bottom="0.75" header="0.3" footer="0.3"/>
  <pageSetup paperSize="5" scale="77" fitToHeight="0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1039-2019</vt:lpstr>
      <vt:lpstr> 669-2019 -  planilla sentencia</vt:lpstr>
      <vt:lpstr> 669-2019 - ripte 1 inst y cap</vt:lpstr>
      <vt:lpstr>' 669-2019 -  planilla sentencia'!Salarios_y_variacion_RIPTE_1°_instancia</vt:lpstr>
      <vt:lpstr>' 669-2019 - ripte 1 inst y cap'!Salarios_y_variacion_RIPTE_1°_instancia</vt:lpstr>
      <vt:lpstr>'1039-2019'!Salarios_y_variacion_RIPTE_1°_instancia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Huespe</dc:creator>
  <cp:lastModifiedBy>Andrés Huespe</cp:lastModifiedBy>
  <cp:lastPrinted>2026-06-09T12:49:12Z</cp:lastPrinted>
  <dcterms:created xsi:type="dcterms:W3CDTF">2015-06-05T18:17:20Z</dcterms:created>
  <dcterms:modified xsi:type="dcterms:W3CDTF">2026-08-20T15:06:08Z</dcterms:modified>
</cp:coreProperties>
</file>