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  <sheet name="Hoja2" sheetId="2" state="visible" r:id="rId3"/>
    <sheet name="Hoja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<sst xmlns="http://schemas.openxmlformats.org/spreadsheetml/2006/main" count="140" uniqueCount="72">
  <si>
    <t xml:space="preserve">MAZZUCO PASCUAL ALBERTO Y OTRO c/ MONCLER S.R.L. Y OTROS</t>
  </si>
  <si>
    <t xml:space="preserve">1- MAZZUCO PASCUAL</t>
  </si>
  <si>
    <t xml:space="preserve">Fecha de Ingreso:24/02/1998</t>
  </si>
  <si>
    <t xml:space="preserve">Antigüedad: 19a, 1m,27ds</t>
  </si>
  <si>
    <t xml:space="preserve">Fecha de Egreso: 21/04/2017</t>
  </si>
  <si>
    <t xml:space="preserve">CCT 479/06</t>
  </si>
  <si>
    <t xml:space="preserve">Categ Prof: 4</t>
  </si>
  <si>
    <t xml:space="preserve">Nivel Local: 2</t>
  </si>
  <si>
    <t xml:space="preserve">CALCULO REMUNERACION AL DISTRACTO</t>
  </si>
  <si>
    <t xml:space="preserve">Básico</t>
  </si>
  <si>
    <t xml:space="preserve">Escalafon</t>
  </si>
  <si>
    <t xml:space="preserve">x 19</t>
  </si>
  <si>
    <t xml:space="preserve">Asistencia</t>
  </si>
  <si>
    <t xml:space="preserve">Complemento Servicio</t>
  </si>
  <si>
    <t xml:space="preserve">Ad No Rem Ab/17</t>
  </si>
  <si>
    <t xml:space="preserve">PLANILLA DE CAPITAL E INTERESES DE CONDENA</t>
  </si>
  <si>
    <t xml:space="preserve">1- Indemniz por Antigüedad</t>
  </si>
  <si>
    <t xml:space="preserve">2- Indemniz Sust Preaviso</t>
  </si>
  <si>
    <t xml:space="preserve">x 2</t>
  </si>
  <si>
    <t xml:space="preserve">Incidencia SAC</t>
  </si>
  <si>
    <t xml:space="preserve">/12</t>
  </si>
  <si>
    <t xml:space="preserve">3- Ley 25323 Art 2</t>
  </si>
  <si>
    <t xml:space="preserve">50%x($317647,81+$33436,61+$5015,49)</t>
  </si>
  <si>
    <t xml:space="preserve">4- Mes Despido Integrado</t>
  </si>
  <si>
    <t xml:space="preserve">21 ds Abril/17</t>
  </si>
  <si>
    <t xml:space="preserve">x21/30</t>
  </si>
  <si>
    <t xml:space="preserve">Integracion Mes</t>
  </si>
  <si>
    <t xml:space="preserve">x9/30</t>
  </si>
  <si>
    <t xml:space="preserve">5- Vac Prop/17</t>
  </si>
  <si>
    <t xml:space="preserve">$16718,31/25x28x(111/365)</t>
  </si>
  <si>
    <t xml:space="preserve">6- Ley 20744 Art 80</t>
  </si>
  <si>
    <t xml:space="preserve">x 3</t>
  </si>
  <si>
    <t xml:space="preserve">Tasa Pasiva desde 02/05/2017 al 31/07/2024</t>
  </si>
  <si>
    <t xml:space="preserve">Total Rubro 1 a 6 reexp en $ al 31/07/2024</t>
  </si>
  <si>
    <t xml:space="preserve">7- Sueldo Mes Marzo/17</t>
  </si>
  <si>
    <t xml:space="preserve">Ad Rem NO al Básico</t>
  </si>
  <si>
    <t xml:space="preserve">Tasa Pasiva desde el 07/04/2017 al 31/07/2024</t>
  </si>
  <si>
    <t xml:space="preserve">Total Rubro 7 reexp en $ al 31/07/2024</t>
  </si>
  <si>
    <t xml:space="preserve">8- Diferencias Salariales y SAC</t>
  </si>
  <si>
    <t xml:space="preserve">May-Sep/16</t>
  </si>
  <si>
    <t xml:space="preserve">Oct/16- En/17</t>
  </si>
  <si>
    <t xml:space="preserve">En/17</t>
  </si>
  <si>
    <t xml:space="preserve">Escalafón</t>
  </si>
  <si>
    <t xml:space="preserve">Comp Serv</t>
  </si>
  <si>
    <t xml:space="preserve">Ad Rem </t>
  </si>
  <si>
    <t xml:space="preserve">Periodo</t>
  </si>
  <si>
    <t xml:space="preserve">Percibio</t>
  </si>
  <si>
    <t xml:space="preserve">Debio Percibir</t>
  </si>
  <si>
    <t xml:space="preserve">Diferencia</t>
  </si>
  <si>
    <t xml:space="preserve">Tasa Pasiva al 31/07/2024</t>
  </si>
  <si>
    <t xml:space="preserve">Intereses al 31/07/24</t>
  </si>
  <si>
    <t xml:space="preserve">1er SAC/16</t>
  </si>
  <si>
    <t xml:space="preserve">2do SAC/16</t>
  </si>
  <si>
    <t xml:space="preserve">1er SAC/17</t>
  </si>
  <si>
    <t xml:space="preserve">Total Diferencias</t>
  </si>
  <si>
    <t xml:space="preserve">Total Intereses al 31/07/2024</t>
  </si>
  <si>
    <t xml:space="preserve">Total Rubro 8 reexp en $ al 31/07/2024</t>
  </si>
  <si>
    <t xml:space="preserve">MAZZUCO PASCUAL RESUMEN DE CONDENA</t>
  </si>
  <si>
    <t xml:space="preserve">TOTAL CONDENA MAZZUCO reexp en $ al 31/07/2024</t>
  </si>
  <si>
    <t xml:space="preserve">2- FUENSALIDA RODOLFO</t>
  </si>
  <si>
    <t xml:space="preserve">Fecha de Ingreso: 04/12/2007</t>
  </si>
  <si>
    <t xml:space="preserve">Antigüedad:9a, 4m,17ds</t>
  </si>
  <si>
    <t xml:space="preserve">x 9</t>
  </si>
  <si>
    <t xml:space="preserve">x 10</t>
  </si>
  <si>
    <t xml:space="preserve">50%x($163605,79+$32721,16+$4908,17)</t>
  </si>
  <si>
    <t xml:space="preserve">$16320,83/25x21x(111/365)</t>
  </si>
  <si>
    <t xml:space="preserve">Oct/16- Nov/16</t>
  </si>
  <si>
    <t xml:space="preserve">Dic/16-En/17</t>
  </si>
  <si>
    <t xml:space="preserve">FUENSALIDA RODOLFO  RESUMEN DE CONDENA</t>
  </si>
  <si>
    <t xml:space="preserve">TOTAL CONDENA FUENSALIDA  reexp en $ al 31/07/2024</t>
  </si>
  <si>
    <t xml:space="preserve">RESUMEN DE CONDENA</t>
  </si>
  <si>
    <t xml:space="preserve">TOTAL CONDENA reexp en $ al 31/07/2024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</si>
</sst>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&quot;$ &quot;#,##0.00"/>
    <numFmt numFmtId="166" formatCode="0.00\ %"/>
    <numFmt numFmtId="167" formatCode="0\ %"/>
    <numFmt numFmtId="168" formatCode="mmm\-yy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 style="thin"/>
      <bottom style="double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89"/>
  <sheetViews>
    <sheetView showFormulas="false" showGridLines="true" showRowColHeaders="true" showZeros="true" rightToLeft="false" tabSelected="true" showOutlineSymbols="true" defaultGridColor="true" view="normal" topLeftCell="A127" colorId="64" zoomScale="100" zoomScaleNormal="100" zoomScalePageLayoutView="100" workbookViewId="0">
      <selection pane="topLeft" activeCell="A184" activeCellId="0" sqref="A184:F189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12.37"/>
    <col collapsed="false" customWidth="true" hidden="false" outlineLevel="0" max="2" min="2" style="0" width="12.5"/>
    <col collapsed="false" customWidth="true" hidden="false" outlineLevel="0" max="3" min="3" style="0" width="11.39"/>
    <col collapsed="false" customWidth="true" hidden="false" outlineLevel="0" max="4" min="4" style="0" width="13.06"/>
    <col collapsed="false" customWidth="true" hidden="false" outlineLevel="0" max="5" min="5" style="0" width="15"/>
    <col collapsed="false" customWidth="true" hidden="false" outlineLevel="0" max="6" min="6" style="1" width="15.56"/>
    <col collapsed="false" customWidth="true" hidden="false" outlineLevel="0" max="9" min="9" style="0" width="13.14"/>
    <col collapsed="false" customWidth="true" hidden="false" outlineLevel="0" max="10" min="10" style="0" width="13.29"/>
  </cols>
  <sheetData>
    <row r="1" customFormat="false" ht="15" hidden="false" customHeight="false" outlineLevel="0" collapsed="false">
      <c r="A1" s="2" t="s">
        <v>0</v>
      </c>
      <c r="B1" s="2"/>
      <c r="C1" s="2"/>
      <c r="D1" s="2"/>
      <c r="E1" s="2"/>
      <c r="F1" s="2"/>
    </row>
    <row r="3" customFormat="false" ht="15" hidden="false" customHeight="false" outlineLevel="0" collapsed="false">
      <c r="A3" s="0" t="s">
        <v>1</v>
      </c>
    </row>
    <row r="5" customFormat="false" ht="15" hidden="false" customHeight="false" outlineLevel="0" collapsed="false">
      <c r="A5" s="0" t="s">
        <v>2</v>
      </c>
      <c r="E5" s="0" t="s">
        <v>3</v>
      </c>
    </row>
    <row r="6" customFormat="false" ht="15" hidden="false" customHeight="false" outlineLevel="0" collapsed="false">
      <c r="A6" s="0" t="s">
        <v>4</v>
      </c>
    </row>
    <row r="8" customFormat="false" ht="15" hidden="false" customHeight="false" outlineLevel="0" collapsed="false">
      <c r="A8" s="0" t="s">
        <v>5</v>
      </c>
      <c r="E8" s="0" t="s">
        <v>6</v>
      </c>
    </row>
    <row r="9" customFormat="false" ht="15" hidden="false" customHeight="false" outlineLevel="0" collapsed="false">
      <c r="E9" s="0" t="s">
        <v>7</v>
      </c>
    </row>
    <row r="11" customFormat="false" ht="15" hidden="false" customHeight="false" outlineLevel="0" collapsed="false">
      <c r="A11" s="3" t="s">
        <v>8</v>
      </c>
      <c r="B11" s="3"/>
      <c r="C11" s="3"/>
      <c r="D11" s="3"/>
      <c r="E11" s="3"/>
      <c r="F11" s="3"/>
    </row>
    <row r="13" customFormat="false" ht="15" hidden="false" customHeight="false" outlineLevel="0" collapsed="false">
      <c r="A13" s="0" t="s">
        <v>9</v>
      </c>
      <c r="F13" s="1" t="n">
        <v>12821.77</v>
      </c>
    </row>
    <row r="14" customFormat="false" ht="15" hidden="false" customHeight="false" outlineLevel="0" collapsed="false">
      <c r="A14" s="0" t="s">
        <v>10</v>
      </c>
      <c r="D14" s="4" t="n">
        <v>0.0031</v>
      </c>
      <c r="E14" s="0" t="s">
        <v>11</v>
      </c>
      <c r="F14" s="1" t="n">
        <f aca="false">+F13*D14*19</f>
        <v>755.202253</v>
      </c>
    </row>
    <row r="15" customFormat="false" ht="15" hidden="false" customHeight="false" outlineLevel="0" collapsed="false">
      <c r="A15" s="0" t="s">
        <v>12</v>
      </c>
      <c r="E15" s="5" t="n">
        <v>0.1</v>
      </c>
      <c r="F15" s="1" t="n">
        <f aca="false">+E15*F13</f>
        <v>1282.177</v>
      </c>
    </row>
    <row r="16" customFormat="false" ht="15" hidden="false" customHeight="false" outlineLevel="0" collapsed="false">
      <c r="A16" s="0" t="s">
        <v>13</v>
      </c>
      <c r="E16" s="5" t="n">
        <v>0.12</v>
      </c>
      <c r="F16" s="1" t="n">
        <f aca="false">+E16*F13</f>
        <v>1538.6124</v>
      </c>
    </row>
    <row r="17" customFormat="false" ht="15" hidden="false" customHeight="false" outlineLevel="0" collapsed="false">
      <c r="A17" s="0" t="s">
        <v>14</v>
      </c>
      <c r="E17" s="4" t="n">
        <v>0.025</v>
      </c>
      <c r="F17" s="1" t="n">
        <f aca="false">+F13*E17</f>
        <v>320.54425</v>
      </c>
    </row>
    <row r="18" customFormat="false" ht="15.75" hidden="false" customHeight="false" outlineLevel="0" collapsed="false">
      <c r="F18" s="6" t="n">
        <f aca="false">SUM(F13:F17)</f>
        <v>16718.305903</v>
      </c>
    </row>
    <row r="19" customFormat="false" ht="15.75" hidden="false" customHeight="false" outlineLevel="0" collapsed="false"/>
    <row r="20" customFormat="false" ht="15" hidden="false" customHeight="false" outlineLevel="0" collapsed="false">
      <c r="A20" s="3" t="s">
        <v>15</v>
      </c>
      <c r="B20" s="3"/>
      <c r="C20" s="3"/>
      <c r="D20" s="3"/>
      <c r="E20" s="3"/>
      <c r="F20" s="3"/>
    </row>
    <row r="22" customFormat="false" ht="15" hidden="false" customHeight="false" outlineLevel="0" collapsed="false">
      <c r="A22" s="0" t="s">
        <v>16</v>
      </c>
      <c r="D22" s="1" t="n">
        <f aca="false">+F18</f>
        <v>16718.305903</v>
      </c>
      <c r="E22" s="0" t="s">
        <v>11</v>
      </c>
      <c r="F22" s="1" t="n">
        <f aca="false">+D22*19</f>
        <v>317647.812157</v>
      </c>
    </row>
    <row r="24" customFormat="false" ht="15" hidden="false" customHeight="false" outlineLevel="0" collapsed="false">
      <c r="A24" s="0" t="s">
        <v>17</v>
      </c>
      <c r="D24" s="1" t="n">
        <f aca="false">+D22</f>
        <v>16718.305903</v>
      </c>
      <c r="E24" s="0" t="s">
        <v>18</v>
      </c>
      <c r="F24" s="1" t="n">
        <f aca="false">+D24*2</f>
        <v>33436.611806</v>
      </c>
    </row>
    <row r="25" customFormat="false" ht="15" hidden="false" customHeight="false" outlineLevel="0" collapsed="false">
      <c r="A25" s="0" t="s">
        <v>19</v>
      </c>
      <c r="D25" s="1" t="n">
        <f aca="false">+F24</f>
        <v>33436.611806</v>
      </c>
      <c r="E25" s="0" t="s">
        <v>20</v>
      </c>
      <c r="F25" s="1" t="n">
        <f aca="false">+D25/12</f>
        <v>2786.38431716667</v>
      </c>
    </row>
    <row r="27" customFormat="false" ht="15" hidden="false" customHeight="false" outlineLevel="0" collapsed="false">
      <c r="A27" s="0" t="s">
        <v>21</v>
      </c>
      <c r="C27" s="0" t="s">
        <v>22</v>
      </c>
      <c r="F27" s="1" t="n">
        <f aca="false">50%*(+F22+F24+F31)</f>
        <v>178049.95786695</v>
      </c>
    </row>
    <row r="29" customFormat="false" ht="15" hidden="false" customHeight="false" outlineLevel="0" collapsed="false">
      <c r="A29" s="0" t="s">
        <v>23</v>
      </c>
    </row>
    <row r="30" customFormat="false" ht="15" hidden="false" customHeight="false" outlineLevel="0" collapsed="false">
      <c r="A30" s="0" t="s">
        <v>24</v>
      </c>
      <c r="D30" s="1" t="n">
        <f aca="false">+D24</f>
        <v>16718.305903</v>
      </c>
      <c r="E30" s="0" t="s">
        <v>25</v>
      </c>
      <c r="F30" s="1" t="n">
        <f aca="false">+D30*0.7</f>
        <v>11702.8141321</v>
      </c>
    </row>
    <row r="31" customFormat="false" ht="15" hidden="false" customHeight="false" outlineLevel="0" collapsed="false">
      <c r="A31" s="0" t="s">
        <v>26</v>
      </c>
      <c r="D31" s="1" t="n">
        <f aca="false">+D30</f>
        <v>16718.305903</v>
      </c>
      <c r="E31" s="0" t="s">
        <v>27</v>
      </c>
      <c r="F31" s="1" t="n">
        <f aca="false">+D31*0.3</f>
        <v>5015.4917709</v>
      </c>
    </row>
    <row r="33" customFormat="false" ht="15" hidden="false" customHeight="false" outlineLevel="0" collapsed="false">
      <c r="A33" s="0" t="s">
        <v>28</v>
      </c>
      <c r="D33" s="1" t="s">
        <v>29</v>
      </c>
      <c r="F33" s="1" t="n">
        <f aca="false">+F18*28*(0.304109589041096)/25</f>
        <v>5694.30079413962</v>
      </c>
    </row>
    <row r="35" customFormat="false" ht="15" hidden="false" customHeight="false" outlineLevel="0" collapsed="false">
      <c r="A35" s="0" t="s">
        <v>30</v>
      </c>
      <c r="D35" s="1" t="n">
        <f aca="false">+D31</f>
        <v>16718.305903</v>
      </c>
      <c r="E35" s="0" t="s">
        <v>31</v>
      </c>
      <c r="F35" s="7" t="n">
        <f aca="false">+D35*3</f>
        <v>50154.917709</v>
      </c>
    </row>
    <row r="36" customFormat="false" ht="15" hidden="false" customHeight="false" outlineLevel="0" collapsed="false">
      <c r="F36" s="1" t="n">
        <f aca="false">SUM(F22:F35)</f>
        <v>604488.290553256</v>
      </c>
    </row>
    <row r="37" customFormat="false" ht="15" hidden="false" customHeight="false" outlineLevel="0" collapsed="false">
      <c r="A37" s="0" t="s">
        <v>32</v>
      </c>
      <c r="E37" s="4" t="n">
        <v>12.1212</v>
      </c>
      <c r="F37" s="1" t="n">
        <f aca="false">+F36*E37</f>
        <v>7327123.46745413</v>
      </c>
      <c r="I37" s="4"/>
      <c r="J37" s="1"/>
    </row>
    <row r="38" s="8" customFormat="true" ht="15.75" hidden="false" customHeight="false" outlineLevel="0" collapsed="false">
      <c r="A38" s="8" t="s">
        <v>33</v>
      </c>
      <c r="F38" s="9" t="n">
        <f aca="false">SUM(F36:F37)</f>
        <v>7931611.75800739</v>
      </c>
      <c r="J38" s="10"/>
    </row>
    <row r="39" customFormat="false" ht="15.75" hidden="false" customHeight="false" outlineLevel="0" collapsed="false"/>
    <row r="40" customFormat="false" ht="15" hidden="false" customHeight="false" outlineLevel="0" collapsed="false">
      <c r="A40" s="0" t="s">
        <v>34</v>
      </c>
      <c r="F40" s="1" t="n">
        <f aca="false">+E46</f>
        <v>16000.429557</v>
      </c>
    </row>
    <row r="41" customFormat="false" ht="15" hidden="false" customHeight="false" outlineLevel="0" collapsed="false">
      <c r="A41" s="0" t="s">
        <v>9</v>
      </c>
      <c r="E41" s="1" t="n">
        <v>11397.13</v>
      </c>
    </row>
    <row r="42" customFormat="false" ht="15" hidden="false" customHeight="false" outlineLevel="0" collapsed="false">
      <c r="A42" s="0" t="s">
        <v>10</v>
      </c>
      <c r="C42" s="4" t="n">
        <v>0.0031</v>
      </c>
      <c r="D42" s="0" t="s">
        <v>11</v>
      </c>
      <c r="E42" s="1" t="n">
        <f aca="false">+E41*C42*19</f>
        <v>671.290957</v>
      </c>
    </row>
    <row r="43" customFormat="false" ht="15" hidden="false" customHeight="false" outlineLevel="0" collapsed="false">
      <c r="A43" s="0" t="s">
        <v>12</v>
      </c>
      <c r="D43" s="5" t="n">
        <v>0.1</v>
      </c>
      <c r="E43" s="1" t="n">
        <f aca="false">+D43*E41</f>
        <v>1139.713</v>
      </c>
    </row>
    <row r="44" customFormat="false" ht="15" hidden="false" customHeight="false" outlineLevel="0" collapsed="false">
      <c r="A44" s="0" t="s">
        <v>13</v>
      </c>
      <c r="D44" s="5" t="n">
        <v>0.12</v>
      </c>
      <c r="E44" s="1" t="n">
        <f aca="false">+D44*E41</f>
        <v>1367.6556</v>
      </c>
    </row>
    <row r="45" customFormat="false" ht="15" hidden="false" customHeight="false" outlineLevel="0" collapsed="false">
      <c r="A45" s="0" t="s">
        <v>35</v>
      </c>
      <c r="D45" s="4"/>
      <c r="E45" s="7" t="n">
        <v>1424.64</v>
      </c>
    </row>
    <row r="46" customFormat="false" ht="15" hidden="false" customHeight="false" outlineLevel="0" collapsed="false">
      <c r="E46" s="11" t="n">
        <f aca="false">SUM(E41:E45)</f>
        <v>16000.429557</v>
      </c>
    </row>
    <row r="47" customFormat="false" ht="15" hidden="false" customHeight="false" outlineLevel="0" collapsed="false">
      <c r="A47" s="0" t="s">
        <v>36</v>
      </c>
      <c r="E47" s="12" t="n">
        <v>12.2314</v>
      </c>
      <c r="F47" s="1" t="n">
        <f aca="false">+F40*E47</f>
        <v>195707.65408349</v>
      </c>
    </row>
    <row r="48" s="8" customFormat="true" ht="15.75" hidden="false" customHeight="false" outlineLevel="0" collapsed="false">
      <c r="A48" s="8" t="s">
        <v>37</v>
      </c>
      <c r="F48" s="9" t="n">
        <f aca="false">SUM(F40:F47)</f>
        <v>211708.08364049</v>
      </c>
    </row>
    <row r="49" customFormat="false" ht="15.75" hidden="false" customHeight="false" outlineLevel="0" collapsed="false"/>
    <row r="50" customFormat="false" ht="15" hidden="false" customHeight="false" outlineLevel="0" collapsed="false">
      <c r="A50" s="0" t="s">
        <v>38</v>
      </c>
    </row>
    <row r="52" customFormat="false" ht="15" hidden="false" customHeight="false" outlineLevel="0" collapsed="false">
      <c r="B52" s="13" t="n">
        <v>42430</v>
      </c>
      <c r="C52" s="13" t="n">
        <v>42461</v>
      </c>
      <c r="D52" s="13" t="s">
        <v>39</v>
      </c>
      <c r="E52" s="14" t="s">
        <v>40</v>
      </c>
      <c r="F52" s="15" t="s">
        <v>41</v>
      </c>
    </row>
    <row r="53" customFormat="false" ht="15" hidden="false" customHeight="false" outlineLevel="0" collapsed="false">
      <c r="A53" s="0" t="s">
        <v>9</v>
      </c>
      <c r="B53" s="1" t="n">
        <v>8401.73</v>
      </c>
      <c r="C53" s="1" t="n">
        <f aca="false">+B53+B57</f>
        <v>9497.61</v>
      </c>
      <c r="D53" s="1" t="n">
        <f aca="false">+C53</f>
        <v>9497.61</v>
      </c>
      <c r="E53" s="1" t="n">
        <v>11397.13</v>
      </c>
      <c r="F53" s="1" t="n">
        <f aca="false">+E53</f>
        <v>11397.13</v>
      </c>
    </row>
    <row r="54" customFormat="false" ht="15" hidden="false" customHeight="false" outlineLevel="0" collapsed="false">
      <c r="A54" s="0" t="s">
        <v>42</v>
      </c>
      <c r="B54" s="1" t="n">
        <f aca="false">+B53*0.31%*18</f>
        <v>468.816534</v>
      </c>
      <c r="C54" s="1" t="n">
        <f aca="false">+C53*0.31%*18</f>
        <v>529.966638</v>
      </c>
      <c r="D54" s="1" t="n">
        <f aca="false">+D53*0.31%*18</f>
        <v>529.966638</v>
      </c>
      <c r="E54" s="1" t="n">
        <f aca="false">+E53*0.31%*18</f>
        <v>635.959854</v>
      </c>
      <c r="F54" s="1" t="n">
        <f aca="false">+F53*0.31%*19</f>
        <v>671.290957</v>
      </c>
    </row>
    <row r="55" customFormat="false" ht="15" hidden="false" customHeight="false" outlineLevel="0" collapsed="false">
      <c r="A55" s="0" t="s">
        <v>12</v>
      </c>
      <c r="B55" s="1" t="n">
        <f aca="false">+B53*10%</f>
        <v>840.173</v>
      </c>
      <c r="C55" s="1" t="n">
        <f aca="false">+C53*10%</f>
        <v>949.761</v>
      </c>
      <c r="D55" s="1" t="n">
        <f aca="false">+D53*10%</f>
        <v>949.761</v>
      </c>
      <c r="E55" s="1" t="n">
        <f aca="false">+E53*10%</f>
        <v>1139.713</v>
      </c>
      <c r="F55" s="1" t="n">
        <f aca="false">+F53*10%</f>
        <v>1139.713</v>
      </c>
    </row>
    <row r="56" customFormat="false" ht="15" hidden="false" customHeight="false" outlineLevel="0" collapsed="false">
      <c r="A56" s="0" t="s">
        <v>43</v>
      </c>
      <c r="B56" s="1" t="n">
        <f aca="false">+B53*12%</f>
        <v>1008.2076</v>
      </c>
      <c r="C56" s="1" t="n">
        <f aca="false">+C53*12%</f>
        <v>1139.7132</v>
      </c>
      <c r="D56" s="1" t="n">
        <f aca="false">+D53*12%</f>
        <v>1139.7132</v>
      </c>
      <c r="E56" s="1" t="n">
        <f aca="false">+E53*12%</f>
        <v>1367.6556</v>
      </c>
      <c r="F56" s="1" t="n">
        <f aca="false">+F53*12%</f>
        <v>1367.6556</v>
      </c>
    </row>
    <row r="57" customFormat="false" ht="15" hidden="false" customHeight="false" outlineLevel="0" collapsed="false">
      <c r="A57" s="0" t="s">
        <v>44</v>
      </c>
      <c r="B57" s="1" t="n">
        <v>1095.88</v>
      </c>
      <c r="C57" s="1" t="n">
        <v>0</v>
      </c>
      <c r="D57" s="1" t="n">
        <v>1899.52</v>
      </c>
      <c r="E57" s="1" t="n">
        <v>1424.64</v>
      </c>
      <c r="F57" s="1" t="n">
        <f aca="false">+E57</f>
        <v>1424.64</v>
      </c>
    </row>
    <row r="58" customFormat="false" ht="15.75" hidden="false" customHeight="false" outlineLevel="0" collapsed="false">
      <c r="B58" s="6" t="n">
        <f aca="false">SUM(B53:B57)</f>
        <v>11814.807134</v>
      </c>
      <c r="C58" s="6" t="n">
        <f aca="false">SUM(C53:C57)</f>
        <v>12117.050838</v>
      </c>
      <c r="D58" s="6" t="n">
        <f aca="false">SUM(D53:D57)</f>
        <v>14016.570838</v>
      </c>
      <c r="E58" s="6" t="n">
        <f aca="false">SUM(E53:E57)</f>
        <v>15965.098454</v>
      </c>
      <c r="F58" s="6" t="n">
        <f aca="false">SUM(F53:F57)</f>
        <v>16000.429557</v>
      </c>
    </row>
    <row r="59" customFormat="false" ht="15.75" hidden="false" customHeight="false" outlineLevel="0" collapsed="false"/>
    <row r="60" customFormat="false" ht="30" hidden="false" customHeight="false" outlineLevel="0" collapsed="false">
      <c r="A60" s="16" t="s">
        <v>45</v>
      </c>
      <c r="B60" s="16" t="s">
        <v>46</v>
      </c>
      <c r="C60" s="16" t="s">
        <v>47</v>
      </c>
      <c r="D60" s="16" t="s">
        <v>48</v>
      </c>
      <c r="E60" s="16" t="s">
        <v>49</v>
      </c>
      <c r="F60" s="17" t="s">
        <v>50</v>
      </c>
    </row>
    <row r="61" customFormat="false" ht="15" hidden="false" customHeight="false" outlineLevel="0" collapsed="false">
      <c r="A61" s="18" t="n">
        <v>42430</v>
      </c>
      <c r="B61" s="1" t="n">
        <v>11814.81</v>
      </c>
      <c r="C61" s="1" t="n">
        <f aca="false">+B58</f>
        <v>11814.807134</v>
      </c>
      <c r="D61" s="1" t="n">
        <f aca="false">+C61-B61</f>
        <v>-0.00286600000072212</v>
      </c>
      <c r="E61" s="12" t="n">
        <v>14.5688</v>
      </c>
      <c r="F61" s="1" t="n">
        <v>0</v>
      </c>
    </row>
    <row r="62" customFormat="false" ht="15" hidden="false" customHeight="false" outlineLevel="0" collapsed="false">
      <c r="A62" s="18" t="n">
        <v>42461</v>
      </c>
      <c r="B62" s="1" t="n">
        <v>12117.06</v>
      </c>
      <c r="C62" s="1" t="n">
        <f aca="false">+C58</f>
        <v>12117.050838</v>
      </c>
      <c r="D62" s="1"/>
      <c r="E62" s="12" t="n">
        <v>14.3232</v>
      </c>
      <c r="F62" s="1" t="n">
        <v>0</v>
      </c>
    </row>
    <row r="63" customFormat="false" ht="15" hidden="false" customHeight="false" outlineLevel="0" collapsed="false">
      <c r="A63" s="18" t="n">
        <v>42491</v>
      </c>
      <c r="B63" s="1" t="n">
        <v>14016.56</v>
      </c>
      <c r="C63" s="1" t="n">
        <f aca="false">+D58</f>
        <v>14016.570838</v>
      </c>
      <c r="D63" s="1" t="n">
        <f aca="false">+C63-B63</f>
        <v>0.0108380000019679</v>
      </c>
      <c r="E63" s="12" t="n">
        <v>14.0321</v>
      </c>
      <c r="F63" s="1" t="n">
        <f aca="false">+E63*D63</f>
        <v>0.152079899827614</v>
      </c>
    </row>
    <row r="64" customFormat="false" ht="15" hidden="false" customHeight="false" outlineLevel="0" collapsed="false">
      <c r="A64" s="18" t="n">
        <v>42522</v>
      </c>
      <c r="B64" s="1" t="n">
        <v>12117.05</v>
      </c>
      <c r="C64" s="1" t="n">
        <f aca="false">+C63</f>
        <v>14016.570838</v>
      </c>
      <c r="D64" s="1" t="n">
        <f aca="false">+C64-B64</f>
        <v>1899.520838</v>
      </c>
      <c r="E64" s="12" t="n">
        <v>13.7834</v>
      </c>
      <c r="F64" s="1" t="n">
        <f aca="false">+E64*D64</f>
        <v>26181.8555184892</v>
      </c>
    </row>
    <row r="65" customFormat="false" ht="15" hidden="false" customHeight="false" outlineLevel="0" collapsed="false">
      <c r="A65" s="18" t="s">
        <v>51</v>
      </c>
      <c r="B65" s="1" t="n">
        <v>7008.29</v>
      </c>
      <c r="C65" s="1" t="n">
        <f aca="false">+C64/2</f>
        <v>7008.285419</v>
      </c>
      <c r="D65" s="1" t="n">
        <f aca="false">+C65-B65</f>
        <v>-0.00458099999923434</v>
      </c>
      <c r="E65" s="4" t="n">
        <f aca="false">+E64</f>
        <v>13.7834</v>
      </c>
      <c r="F65" s="1" t="n">
        <v>0</v>
      </c>
    </row>
    <row r="66" customFormat="false" ht="15" hidden="false" customHeight="false" outlineLevel="0" collapsed="false">
      <c r="A66" s="18" t="n">
        <v>42552</v>
      </c>
      <c r="B66" s="1" t="n">
        <v>12117.05</v>
      </c>
      <c r="C66" s="1" t="n">
        <f aca="false">+C64</f>
        <v>14016.570838</v>
      </c>
      <c r="D66" s="1" t="n">
        <f aca="false">+C66-B66</f>
        <v>1899.520838</v>
      </c>
      <c r="E66" s="12" t="n">
        <v>13.5725</v>
      </c>
      <c r="F66" s="1" t="n">
        <f aca="false">+E66*D66</f>
        <v>25781.246573755</v>
      </c>
    </row>
    <row r="67" customFormat="false" ht="15" hidden="false" customHeight="false" outlineLevel="0" collapsed="false">
      <c r="A67" s="18" t="n">
        <v>42583</v>
      </c>
      <c r="B67" s="1" t="n">
        <v>13066.81</v>
      </c>
      <c r="C67" s="1" t="n">
        <f aca="false">+C66</f>
        <v>14016.570838</v>
      </c>
      <c r="D67" s="1" t="n">
        <f aca="false">+C67-B67</f>
        <v>949.760838000002</v>
      </c>
      <c r="E67" s="12" t="n">
        <v>13.3495</v>
      </c>
      <c r="F67" s="1" t="n">
        <f aca="false">+E67*D67</f>
        <v>12678.832306881</v>
      </c>
    </row>
    <row r="68" customFormat="false" ht="15" hidden="false" customHeight="false" outlineLevel="0" collapsed="false">
      <c r="A68" s="18" t="n">
        <v>42614</v>
      </c>
      <c r="B68" s="1" t="n">
        <f aca="false">+B67</f>
        <v>13066.81</v>
      </c>
      <c r="C68" s="1" t="n">
        <f aca="false">+C67</f>
        <v>14016.570838</v>
      </c>
      <c r="D68" s="1" t="n">
        <f aca="false">+C68-B68</f>
        <v>949.760838000002</v>
      </c>
      <c r="E68" s="12" t="n">
        <v>13.1669</v>
      </c>
      <c r="F68" s="1" t="n">
        <f aca="false">+E68*D68</f>
        <v>12505.4059778622</v>
      </c>
    </row>
    <row r="69" customFormat="false" ht="15" hidden="false" customHeight="false" outlineLevel="0" collapsed="false">
      <c r="A69" s="18" t="n">
        <v>42644</v>
      </c>
      <c r="B69" s="1" t="n">
        <v>14825.39</v>
      </c>
      <c r="C69" s="1" t="n">
        <f aca="false">+E58</f>
        <v>15965.098454</v>
      </c>
      <c r="D69" s="1" t="n">
        <f aca="false">+C69-B69</f>
        <v>1139.708454</v>
      </c>
      <c r="E69" s="12" t="n">
        <v>12.9888</v>
      </c>
      <c r="F69" s="1" t="n">
        <f aca="false">+E69*D69</f>
        <v>14803.4451673152</v>
      </c>
    </row>
    <row r="70" customFormat="false" ht="15" hidden="false" customHeight="false" outlineLevel="0" collapsed="false">
      <c r="A70" s="18" t="n">
        <v>42675</v>
      </c>
      <c r="B70" s="1" t="n">
        <f aca="false">+B69</f>
        <v>14825.39</v>
      </c>
      <c r="C70" s="1" t="n">
        <f aca="false">+C69</f>
        <v>15965.098454</v>
      </c>
      <c r="D70" s="1" t="n">
        <f aca="false">+C70-B70</f>
        <v>1139.708454</v>
      </c>
      <c r="E70" s="12" t="n">
        <v>12.8253</v>
      </c>
      <c r="F70" s="1" t="n">
        <f aca="false">+E70*D70</f>
        <v>14617.1028350862</v>
      </c>
    </row>
    <row r="71" customFormat="false" ht="15" hidden="false" customHeight="false" outlineLevel="0" collapsed="false">
      <c r="A71" s="18" t="n">
        <v>42705</v>
      </c>
      <c r="B71" s="1" t="n">
        <v>15965.1</v>
      </c>
      <c r="C71" s="1" t="n">
        <f aca="false">+C70</f>
        <v>15965.098454</v>
      </c>
      <c r="D71" s="1" t="n">
        <f aca="false">+C71-B71</f>
        <v>-0.00154600000132632</v>
      </c>
      <c r="E71" s="12" t="n">
        <v>12.6699</v>
      </c>
      <c r="F71" s="1" t="n">
        <v>0</v>
      </c>
    </row>
    <row r="72" customFormat="false" ht="15" hidden="false" customHeight="false" outlineLevel="0" collapsed="false">
      <c r="A72" s="18" t="s">
        <v>52</v>
      </c>
      <c r="B72" s="1" t="n">
        <v>7412.69</v>
      </c>
      <c r="C72" s="1" t="n">
        <f aca="false">+C71/2</f>
        <v>7982.549227</v>
      </c>
      <c r="D72" s="1" t="n">
        <f aca="false">+C72-B72</f>
        <v>569.859227</v>
      </c>
      <c r="E72" s="12" t="n">
        <v>12.7711</v>
      </c>
      <c r="F72" s="1" t="n">
        <f aca="false">+E72*D72</f>
        <v>7277.7291739397</v>
      </c>
    </row>
    <row r="73" customFormat="false" ht="15" hidden="false" customHeight="false" outlineLevel="0" collapsed="false">
      <c r="A73" s="18" t="n">
        <v>42736</v>
      </c>
      <c r="B73" s="1" t="n">
        <f aca="false">+B71</f>
        <v>15965.1</v>
      </c>
      <c r="C73" s="1" t="n">
        <f aca="false">+C71</f>
        <v>15965.098454</v>
      </c>
      <c r="D73" s="1" t="n">
        <f aca="false">+C73-B73</f>
        <v>-0.00154600000132632</v>
      </c>
      <c r="E73" s="12" t="n">
        <v>12.5182</v>
      </c>
      <c r="F73" s="1" t="n">
        <f aca="false">+E73*D73</f>
        <v>-0.0193531372166031</v>
      </c>
    </row>
    <row r="74" customFormat="false" ht="15" hidden="false" customHeight="false" outlineLevel="0" collapsed="false">
      <c r="A74" s="18" t="n">
        <v>42767</v>
      </c>
      <c r="B74" s="1" t="n">
        <v>15955.98</v>
      </c>
      <c r="C74" s="1" t="n">
        <f aca="false">+F58</f>
        <v>16000.429557</v>
      </c>
      <c r="D74" s="1" t="n">
        <f aca="false">+C74-B74</f>
        <v>44.4495569999981</v>
      </c>
      <c r="E74" s="12" t="n">
        <v>12.3799</v>
      </c>
      <c r="F74" s="1" t="n">
        <f aca="false">+E74*D74</f>
        <v>550.281070704276</v>
      </c>
    </row>
    <row r="75" customFormat="false" ht="15" hidden="false" customHeight="false" outlineLevel="0" collapsed="false">
      <c r="A75" s="0" t="s">
        <v>53</v>
      </c>
      <c r="B75" s="1"/>
      <c r="C75" s="1" t="n">
        <f aca="false">+F18*0.308333333333333</f>
        <v>5154.81098675833</v>
      </c>
      <c r="D75" s="1" t="n">
        <f aca="false">+C75-B75</f>
        <v>5154.81098675833</v>
      </c>
      <c r="E75" s="12" t="n">
        <f aca="false">+E37</f>
        <v>12.1212</v>
      </c>
      <c r="F75" s="1" t="n">
        <f aca="false">+E75*D75</f>
        <v>62482.4949326951</v>
      </c>
    </row>
    <row r="76" customFormat="false" ht="15.75" hidden="false" customHeight="false" outlineLevel="0" collapsed="false">
      <c r="D76" s="6" t="n">
        <f aca="false">SUM(D61:D75)</f>
        <v>13747.1003297583</v>
      </c>
      <c r="F76" s="6" t="n">
        <f aca="false">SUM(F61:F75)</f>
        <v>176878.526283491</v>
      </c>
    </row>
    <row r="77" customFormat="false" ht="15.75" hidden="false" customHeight="false" outlineLevel="0" collapsed="false"/>
    <row r="78" customFormat="false" ht="15" hidden="false" customHeight="false" outlineLevel="0" collapsed="false">
      <c r="A78" s="0" t="s">
        <v>54</v>
      </c>
      <c r="F78" s="1" t="n">
        <f aca="false">+D76</f>
        <v>13747.1003297583</v>
      </c>
    </row>
    <row r="79" customFormat="false" ht="15" hidden="false" customHeight="false" outlineLevel="0" collapsed="false">
      <c r="A79" s="0" t="s">
        <v>55</v>
      </c>
      <c r="F79" s="1" t="n">
        <f aca="false">+F76</f>
        <v>176878.526283491</v>
      </c>
    </row>
    <row r="80" s="8" customFormat="true" ht="15.75" hidden="false" customHeight="false" outlineLevel="0" collapsed="false">
      <c r="A80" s="8" t="s">
        <v>56</v>
      </c>
      <c r="F80" s="9" t="n">
        <f aca="false">SUM(F78:F79)</f>
        <v>190625.626613249</v>
      </c>
    </row>
    <row r="81" customFormat="false" ht="15.75" hidden="false" customHeight="false" outlineLevel="0" collapsed="false"/>
    <row r="82" customFormat="false" ht="15" hidden="false" customHeight="false" outlineLevel="0" collapsed="false">
      <c r="A82" s="3" t="s">
        <v>57</v>
      </c>
      <c r="B82" s="3"/>
      <c r="C82" s="3"/>
      <c r="D82" s="3"/>
      <c r="E82" s="3"/>
      <c r="F82" s="3"/>
    </row>
    <row r="84" customFormat="false" ht="15" hidden="false" customHeight="false" outlineLevel="0" collapsed="false">
      <c r="A84" s="0" t="str">
        <f aca="false">+A38</f>
        <v>Total Rubro 1 a 6 reexp en $ al 31/07/2024</v>
      </c>
      <c r="F84" s="1" t="n">
        <f aca="false">+F38</f>
        <v>7931611.75800739</v>
      </c>
    </row>
    <row r="85" customFormat="false" ht="15" hidden="false" customHeight="false" outlineLevel="0" collapsed="false">
      <c r="A85" s="0" t="str">
        <f aca="false">+A48</f>
        <v>Total Rubro 7 reexp en $ al 31/07/2024</v>
      </c>
      <c r="F85" s="1" t="n">
        <f aca="false">+F48</f>
        <v>211708.08364049</v>
      </c>
    </row>
    <row r="86" customFormat="false" ht="15" hidden="false" customHeight="false" outlineLevel="0" collapsed="false">
      <c r="A86" s="0" t="str">
        <f aca="false">+A80</f>
        <v>Total Rubro 8 reexp en $ al 31/07/2024</v>
      </c>
      <c r="F86" s="1" t="n">
        <f aca="false">+F80</f>
        <v>190625.626613249</v>
      </c>
    </row>
    <row r="87" s="8" customFormat="true" ht="15.75" hidden="false" customHeight="false" outlineLevel="0" collapsed="false">
      <c r="A87" s="8" t="s">
        <v>58</v>
      </c>
      <c r="F87" s="9" t="n">
        <f aca="false">SUM(F84:F86)</f>
        <v>8333945.46826112</v>
      </c>
    </row>
    <row r="88" customFormat="false" ht="15.75" hidden="false" customHeight="false" outlineLevel="0" collapsed="false"/>
    <row r="89" customFormat="false" ht="15" hidden="false" customHeight="false" outlineLevel="0" collapsed="false">
      <c r="A89" s="0" t="s">
        <v>59</v>
      </c>
    </row>
    <row r="91" customFormat="false" ht="15" hidden="false" customHeight="false" outlineLevel="0" collapsed="false">
      <c r="A91" s="0" t="s">
        <v>60</v>
      </c>
      <c r="E91" s="0" t="s">
        <v>61</v>
      </c>
    </row>
    <row r="92" customFormat="false" ht="15" hidden="false" customHeight="false" outlineLevel="0" collapsed="false">
      <c r="A92" s="0" t="s">
        <v>4</v>
      </c>
    </row>
    <row r="94" customFormat="false" ht="15" hidden="false" customHeight="false" outlineLevel="0" collapsed="false">
      <c r="A94" s="0" t="s">
        <v>5</v>
      </c>
      <c r="E94" s="0" t="s">
        <v>6</v>
      </c>
    </row>
    <row r="95" customFormat="false" ht="15" hidden="false" customHeight="false" outlineLevel="0" collapsed="false">
      <c r="E95" s="0" t="s">
        <v>7</v>
      </c>
    </row>
    <row r="97" customFormat="false" ht="15" hidden="false" customHeight="false" outlineLevel="0" collapsed="false">
      <c r="A97" s="3" t="s">
        <v>8</v>
      </c>
      <c r="B97" s="3"/>
      <c r="C97" s="3"/>
      <c r="D97" s="3"/>
      <c r="E97" s="3"/>
      <c r="F97" s="3"/>
    </row>
    <row r="99" customFormat="false" ht="15" hidden="false" customHeight="false" outlineLevel="0" collapsed="false">
      <c r="A99" s="0" t="s">
        <v>9</v>
      </c>
      <c r="F99" s="1" t="n">
        <v>12821.77</v>
      </c>
    </row>
    <row r="100" customFormat="false" ht="15" hidden="false" customHeight="false" outlineLevel="0" collapsed="false">
      <c r="A100" s="0" t="s">
        <v>10</v>
      </c>
      <c r="D100" s="4" t="n">
        <v>0.0031</v>
      </c>
      <c r="E100" s="0" t="s">
        <v>62</v>
      </c>
      <c r="F100" s="1" t="n">
        <f aca="false">+F99*D100*9</f>
        <v>357.727383</v>
      </c>
    </row>
    <row r="101" customFormat="false" ht="15" hidden="false" customHeight="false" outlineLevel="0" collapsed="false">
      <c r="A101" s="0" t="s">
        <v>12</v>
      </c>
      <c r="E101" s="5" t="n">
        <v>0.1</v>
      </c>
      <c r="F101" s="1" t="n">
        <f aca="false">+E101*F99</f>
        <v>1282.177</v>
      </c>
    </row>
    <row r="102" customFormat="false" ht="15" hidden="false" customHeight="false" outlineLevel="0" collapsed="false">
      <c r="A102" s="0" t="s">
        <v>13</v>
      </c>
      <c r="E102" s="5" t="n">
        <v>0.12</v>
      </c>
      <c r="F102" s="1" t="n">
        <f aca="false">+E102*F99</f>
        <v>1538.6124</v>
      </c>
    </row>
    <row r="103" customFormat="false" ht="15" hidden="false" customHeight="false" outlineLevel="0" collapsed="false">
      <c r="A103" s="0" t="s">
        <v>14</v>
      </c>
      <c r="E103" s="4" t="n">
        <v>0.025</v>
      </c>
      <c r="F103" s="1" t="n">
        <f aca="false">+F99*E103</f>
        <v>320.54425</v>
      </c>
    </row>
    <row r="104" customFormat="false" ht="15.75" hidden="false" customHeight="false" outlineLevel="0" collapsed="false">
      <c r="F104" s="6" t="n">
        <f aca="false">SUM(F99:F103)</f>
        <v>16320.831033</v>
      </c>
    </row>
    <row r="105" customFormat="false" ht="15.75" hidden="false" customHeight="false" outlineLevel="0" collapsed="false"/>
    <row r="106" customFormat="false" ht="15" hidden="false" customHeight="false" outlineLevel="0" collapsed="false">
      <c r="A106" s="3" t="s">
        <v>15</v>
      </c>
      <c r="B106" s="3"/>
      <c r="C106" s="3"/>
      <c r="D106" s="3"/>
      <c r="E106" s="3"/>
      <c r="F106" s="3"/>
    </row>
    <row r="108" customFormat="false" ht="15" hidden="false" customHeight="false" outlineLevel="0" collapsed="false">
      <c r="A108" s="0" t="s">
        <v>16</v>
      </c>
      <c r="D108" s="1" t="n">
        <f aca="false">+F104</f>
        <v>16320.831033</v>
      </c>
      <c r="E108" s="0" t="s">
        <v>63</v>
      </c>
      <c r="F108" s="1" t="n">
        <f aca="false">+D108*10</f>
        <v>163208.31033</v>
      </c>
    </row>
    <row r="110" customFormat="false" ht="15" hidden="false" customHeight="false" outlineLevel="0" collapsed="false">
      <c r="A110" s="0" t="s">
        <v>17</v>
      </c>
      <c r="D110" s="1" t="n">
        <f aca="false">+D108</f>
        <v>16320.831033</v>
      </c>
      <c r="E110" s="0" t="s">
        <v>18</v>
      </c>
      <c r="F110" s="1" t="n">
        <f aca="false">+D110*2</f>
        <v>32641.662066</v>
      </c>
    </row>
    <row r="111" customFormat="false" ht="15" hidden="false" customHeight="false" outlineLevel="0" collapsed="false">
      <c r="A111" s="0" t="s">
        <v>19</v>
      </c>
      <c r="D111" s="1" t="n">
        <f aca="false">+F110</f>
        <v>32641.662066</v>
      </c>
      <c r="E111" s="0" t="s">
        <v>20</v>
      </c>
      <c r="F111" s="1" t="n">
        <f aca="false">+D111/12</f>
        <v>2720.1385055</v>
      </c>
    </row>
    <row r="113" customFormat="false" ht="15" hidden="false" customHeight="false" outlineLevel="0" collapsed="false">
      <c r="A113" s="0" t="s">
        <v>21</v>
      </c>
      <c r="C113" s="0" t="s">
        <v>64</v>
      </c>
      <c r="F113" s="1" t="n">
        <f aca="false">50%*(+F108+F110+F117)</f>
        <v>100373.11085295</v>
      </c>
    </row>
    <row r="115" customFormat="false" ht="15" hidden="false" customHeight="false" outlineLevel="0" collapsed="false">
      <c r="A115" s="0" t="s">
        <v>23</v>
      </c>
    </row>
    <row r="116" customFormat="false" ht="15" hidden="false" customHeight="false" outlineLevel="0" collapsed="false">
      <c r="A116" s="0" t="s">
        <v>24</v>
      </c>
      <c r="D116" s="1" t="n">
        <f aca="false">+D110</f>
        <v>16320.831033</v>
      </c>
      <c r="E116" s="0" t="s">
        <v>25</v>
      </c>
      <c r="F116" s="1" t="n">
        <f aca="false">+D116*0.7</f>
        <v>11424.5817231</v>
      </c>
    </row>
    <row r="117" customFormat="false" ht="15" hidden="false" customHeight="false" outlineLevel="0" collapsed="false">
      <c r="A117" s="0" t="s">
        <v>26</v>
      </c>
      <c r="D117" s="1" t="n">
        <f aca="false">+D116</f>
        <v>16320.831033</v>
      </c>
      <c r="E117" s="0" t="s">
        <v>27</v>
      </c>
      <c r="F117" s="1" t="n">
        <f aca="false">+D117*0.3</f>
        <v>4896.2493099</v>
      </c>
    </row>
    <row r="119" customFormat="false" ht="15" hidden="false" customHeight="false" outlineLevel="0" collapsed="false">
      <c r="A119" s="0" t="s">
        <v>28</v>
      </c>
      <c r="D119" s="1" t="s">
        <v>65</v>
      </c>
      <c r="F119" s="1" t="n">
        <f aca="false">+F104*21*(0.304109589041096)/25</f>
        <v>4169.18982333403</v>
      </c>
    </row>
    <row r="121" customFormat="false" ht="15" hidden="false" customHeight="false" outlineLevel="0" collapsed="false">
      <c r="A121" s="0" t="s">
        <v>30</v>
      </c>
      <c r="D121" s="1" t="n">
        <f aca="false">+D117</f>
        <v>16320.831033</v>
      </c>
      <c r="E121" s="0" t="s">
        <v>31</v>
      </c>
      <c r="F121" s="7" t="n">
        <f aca="false">+D121*3</f>
        <v>48962.493099</v>
      </c>
    </row>
    <row r="122" customFormat="false" ht="15" hidden="false" customHeight="false" outlineLevel="0" collapsed="false">
      <c r="F122" s="1" t="n">
        <f aca="false">SUM(F108:F121)</f>
        <v>368395.735709784</v>
      </c>
    </row>
    <row r="123" customFormat="false" ht="15" hidden="false" customHeight="false" outlineLevel="0" collapsed="false">
      <c r="A123" s="0" t="s">
        <v>32</v>
      </c>
      <c r="E123" s="4" t="n">
        <v>12.1212</v>
      </c>
      <c r="F123" s="1" t="n">
        <f aca="false">+F122*E123</f>
        <v>4465398.39168544</v>
      </c>
    </row>
    <row r="124" customFormat="false" ht="15.75" hidden="false" customHeight="false" outlineLevel="0" collapsed="false">
      <c r="A124" s="8" t="s">
        <v>33</v>
      </c>
      <c r="B124" s="8"/>
      <c r="C124" s="8"/>
      <c r="D124" s="8"/>
      <c r="E124" s="8"/>
      <c r="F124" s="9" t="n">
        <f aca="false">SUM(F122:F123)</f>
        <v>4833794.12739522</v>
      </c>
    </row>
    <row r="125" customFormat="false" ht="15.75" hidden="false" customHeight="false" outlineLevel="0" collapsed="false"/>
    <row r="126" customFormat="false" ht="15" hidden="false" customHeight="false" outlineLevel="0" collapsed="false">
      <c r="A126" s="0" t="s">
        <v>34</v>
      </c>
      <c r="F126" s="1" t="n">
        <f aca="false">+E132</f>
        <v>15647.118527</v>
      </c>
    </row>
    <row r="127" customFormat="false" ht="15" hidden="false" customHeight="false" outlineLevel="0" collapsed="false">
      <c r="A127" s="0" t="s">
        <v>9</v>
      </c>
      <c r="E127" s="1" t="n">
        <v>11397.13</v>
      </c>
    </row>
    <row r="128" customFormat="false" ht="15" hidden="false" customHeight="false" outlineLevel="0" collapsed="false">
      <c r="A128" s="0" t="s">
        <v>10</v>
      </c>
      <c r="C128" s="4" t="n">
        <v>0.0031</v>
      </c>
      <c r="D128" s="0" t="s">
        <v>62</v>
      </c>
      <c r="E128" s="1" t="n">
        <f aca="false">+E127*C128*9</f>
        <v>317.979927</v>
      </c>
    </row>
    <row r="129" customFormat="false" ht="15" hidden="false" customHeight="false" outlineLevel="0" collapsed="false">
      <c r="A129" s="0" t="s">
        <v>12</v>
      </c>
      <c r="D129" s="5" t="n">
        <v>0.1</v>
      </c>
      <c r="E129" s="1" t="n">
        <f aca="false">+D129*E127</f>
        <v>1139.713</v>
      </c>
    </row>
    <row r="130" customFormat="false" ht="15" hidden="false" customHeight="false" outlineLevel="0" collapsed="false">
      <c r="A130" s="0" t="s">
        <v>13</v>
      </c>
      <c r="D130" s="5" t="n">
        <v>0.12</v>
      </c>
      <c r="E130" s="1" t="n">
        <f aca="false">+D130*E127</f>
        <v>1367.6556</v>
      </c>
    </row>
    <row r="131" customFormat="false" ht="15" hidden="false" customHeight="false" outlineLevel="0" collapsed="false">
      <c r="A131" s="0" t="s">
        <v>35</v>
      </c>
      <c r="D131" s="4"/>
      <c r="E131" s="7" t="n">
        <v>1424.64</v>
      </c>
    </row>
    <row r="132" customFormat="false" ht="15" hidden="false" customHeight="false" outlineLevel="0" collapsed="false">
      <c r="E132" s="11" t="n">
        <f aca="false">SUM(E127:E131)</f>
        <v>15647.118527</v>
      </c>
    </row>
    <row r="133" customFormat="false" ht="15" hidden="false" customHeight="false" outlineLevel="0" collapsed="false">
      <c r="A133" s="0" t="s">
        <v>36</v>
      </c>
      <c r="E133" s="12" t="n">
        <v>12.2314</v>
      </c>
      <c r="F133" s="1" t="n">
        <f aca="false">+F126*E133</f>
        <v>191386.165551148</v>
      </c>
    </row>
    <row r="134" customFormat="false" ht="15.75" hidden="false" customHeight="false" outlineLevel="0" collapsed="false">
      <c r="A134" s="8" t="s">
        <v>37</v>
      </c>
      <c r="B134" s="8"/>
      <c r="C134" s="8"/>
      <c r="D134" s="8"/>
      <c r="E134" s="8"/>
      <c r="F134" s="9" t="n">
        <f aca="false">SUM(F126:F133)</f>
        <v>207033.284078148</v>
      </c>
    </row>
    <row r="135" customFormat="false" ht="15.75" hidden="false" customHeight="false" outlineLevel="0" collapsed="false"/>
    <row r="136" customFormat="false" ht="15" hidden="false" customHeight="false" outlineLevel="0" collapsed="false">
      <c r="A136" s="0" t="s">
        <v>38</v>
      </c>
    </row>
    <row r="138" customFormat="false" ht="30" hidden="false" customHeight="false" outlineLevel="0" collapsed="false">
      <c r="B138" s="13" t="n">
        <v>42430</v>
      </c>
      <c r="C138" s="13" t="n">
        <v>42461</v>
      </c>
      <c r="D138" s="13" t="s">
        <v>39</v>
      </c>
      <c r="E138" s="16" t="s">
        <v>66</v>
      </c>
      <c r="F138" s="19" t="s">
        <v>67</v>
      </c>
    </row>
    <row r="139" customFormat="false" ht="15" hidden="false" customHeight="false" outlineLevel="0" collapsed="false">
      <c r="A139" s="0" t="s">
        <v>9</v>
      </c>
      <c r="B139" s="1" t="n">
        <v>8401.73</v>
      </c>
      <c r="C139" s="1" t="n">
        <f aca="false">+B139+B143</f>
        <v>9497.61</v>
      </c>
      <c r="D139" s="1" t="n">
        <f aca="false">+C139</f>
        <v>9497.61</v>
      </c>
      <c r="E139" s="1" t="n">
        <v>11397.13</v>
      </c>
      <c r="F139" s="1" t="n">
        <v>11398.13</v>
      </c>
    </row>
    <row r="140" customFormat="false" ht="15" hidden="false" customHeight="false" outlineLevel="0" collapsed="false">
      <c r="A140" s="0" t="s">
        <v>42</v>
      </c>
      <c r="B140" s="1" t="n">
        <f aca="false">+B139*0.31%*8</f>
        <v>208.362904</v>
      </c>
      <c r="C140" s="1" t="n">
        <f aca="false">+C139*0.31%*8</f>
        <v>235.540728</v>
      </c>
      <c r="D140" s="1" t="n">
        <f aca="false">+D139*0.31%*8</f>
        <v>235.540728</v>
      </c>
      <c r="E140" s="1" t="n">
        <f aca="false">+E139*0.31%*8</f>
        <v>282.648824</v>
      </c>
      <c r="F140" s="1" t="n">
        <f aca="false">+F139*0.31%*9</f>
        <v>318.007827</v>
      </c>
    </row>
    <row r="141" customFormat="false" ht="15" hidden="false" customHeight="false" outlineLevel="0" collapsed="false">
      <c r="A141" s="0" t="s">
        <v>12</v>
      </c>
      <c r="B141" s="1" t="n">
        <f aca="false">+B139*10%</f>
        <v>840.173</v>
      </c>
      <c r="C141" s="1" t="n">
        <f aca="false">+C139*10%</f>
        <v>949.761</v>
      </c>
      <c r="D141" s="1" t="n">
        <f aca="false">+D139*10%</f>
        <v>949.761</v>
      </c>
      <c r="E141" s="1" t="n">
        <f aca="false">+E139*10%</f>
        <v>1139.713</v>
      </c>
      <c r="F141" s="1" t="n">
        <f aca="false">+F139*10%</f>
        <v>1139.813</v>
      </c>
    </row>
    <row r="142" customFormat="false" ht="15" hidden="false" customHeight="false" outlineLevel="0" collapsed="false">
      <c r="A142" s="0" t="s">
        <v>43</v>
      </c>
      <c r="B142" s="1" t="n">
        <f aca="false">+B139*12%</f>
        <v>1008.2076</v>
      </c>
      <c r="C142" s="1" t="n">
        <f aca="false">+C139*12%</f>
        <v>1139.7132</v>
      </c>
      <c r="D142" s="1" t="n">
        <f aca="false">+D139*12%</f>
        <v>1139.7132</v>
      </c>
      <c r="E142" s="1" t="n">
        <f aca="false">+E139*12%</f>
        <v>1367.6556</v>
      </c>
      <c r="F142" s="1" t="n">
        <f aca="false">+F139*12%</f>
        <v>1367.7756</v>
      </c>
    </row>
    <row r="143" customFormat="false" ht="15" hidden="false" customHeight="false" outlineLevel="0" collapsed="false">
      <c r="A143" s="0" t="s">
        <v>44</v>
      </c>
      <c r="B143" s="1" t="n">
        <v>1095.88</v>
      </c>
      <c r="C143" s="1" t="n">
        <v>0</v>
      </c>
      <c r="D143" s="1" t="n">
        <v>1899.52</v>
      </c>
      <c r="E143" s="1" t="n">
        <v>1424.64</v>
      </c>
      <c r="F143" s="1" t="n">
        <v>1425.64</v>
      </c>
    </row>
    <row r="144" customFormat="false" ht="15.75" hidden="false" customHeight="false" outlineLevel="0" collapsed="false">
      <c r="B144" s="6" t="n">
        <f aca="false">SUM(B139:B143)</f>
        <v>11554.353504</v>
      </c>
      <c r="C144" s="6" t="n">
        <f aca="false">SUM(C139:C143)</f>
        <v>11822.624928</v>
      </c>
      <c r="D144" s="6" t="n">
        <f aca="false">SUM(D139:D143)</f>
        <v>13722.144928</v>
      </c>
      <c r="E144" s="6" t="n">
        <f aca="false">SUM(E139:E143)</f>
        <v>15611.787424</v>
      </c>
      <c r="F144" s="6" t="n">
        <f aca="false">SUM(F139:F143)</f>
        <v>15649.366427</v>
      </c>
    </row>
    <row r="145" customFormat="false" ht="15.75" hidden="false" customHeight="false" outlineLevel="0" collapsed="false">
      <c r="B145" s="11"/>
      <c r="C145" s="11"/>
      <c r="D145" s="11"/>
      <c r="E145" s="11"/>
      <c r="F145" s="11"/>
    </row>
    <row r="146" customFormat="false" ht="15" hidden="false" customHeight="false" outlineLevel="0" collapsed="false">
      <c r="B146" s="11"/>
      <c r="C146" s="11"/>
      <c r="D146" s="11"/>
      <c r="E146" s="11"/>
      <c r="F146" s="11"/>
    </row>
    <row r="147" customFormat="false" ht="15" hidden="false" customHeight="false" outlineLevel="0" collapsed="false">
      <c r="B147" s="13" t="n">
        <v>42767</v>
      </c>
      <c r="D147" s="11"/>
      <c r="E147" s="11"/>
      <c r="F147" s="11"/>
    </row>
    <row r="148" customFormat="false" ht="15" hidden="false" customHeight="false" outlineLevel="0" collapsed="false">
      <c r="A148" s="0" t="s">
        <v>9</v>
      </c>
      <c r="B148" s="1" t="n">
        <f aca="false">+E139</f>
        <v>11397.13</v>
      </c>
      <c r="D148" s="11"/>
      <c r="E148" s="11"/>
      <c r="F148" s="11"/>
    </row>
    <row r="149" customFormat="false" ht="15" hidden="false" customHeight="false" outlineLevel="0" collapsed="false">
      <c r="A149" s="0" t="s">
        <v>42</v>
      </c>
      <c r="B149" s="1" t="n">
        <f aca="false">+B148*0.31%*9</f>
        <v>317.979927</v>
      </c>
      <c r="D149" s="11"/>
      <c r="E149" s="11"/>
      <c r="F149" s="11"/>
    </row>
    <row r="150" customFormat="false" ht="15" hidden="false" customHeight="false" outlineLevel="0" collapsed="false">
      <c r="A150" s="0" t="s">
        <v>12</v>
      </c>
      <c r="B150" s="1" t="n">
        <f aca="false">+B148*10%</f>
        <v>1139.713</v>
      </c>
      <c r="D150" s="11"/>
      <c r="E150" s="11"/>
      <c r="F150" s="11"/>
    </row>
    <row r="151" customFormat="false" ht="15" hidden="false" customHeight="false" outlineLevel="0" collapsed="false">
      <c r="A151" s="0" t="s">
        <v>43</v>
      </c>
      <c r="B151" s="1" t="n">
        <f aca="false">+B148*12%</f>
        <v>1367.6556</v>
      </c>
      <c r="D151" s="11"/>
      <c r="E151" s="11"/>
      <c r="F151" s="11"/>
    </row>
    <row r="152" customFormat="false" ht="15" hidden="false" customHeight="false" outlineLevel="0" collapsed="false">
      <c r="A152" s="0" t="s">
        <v>44</v>
      </c>
      <c r="B152" s="1" t="n">
        <f aca="false">+E143</f>
        <v>1424.64</v>
      </c>
      <c r="D152" s="11"/>
      <c r="E152" s="11"/>
      <c r="F152" s="11"/>
    </row>
    <row r="153" customFormat="false" ht="15.75" hidden="false" customHeight="false" outlineLevel="0" collapsed="false">
      <c r="B153" s="6" t="n">
        <f aca="false">SUM(B148:B152)</f>
        <v>15647.118527</v>
      </c>
      <c r="D153" s="11"/>
      <c r="E153" s="11"/>
      <c r="F153" s="11"/>
    </row>
    <row r="154" customFormat="false" ht="15.75" hidden="false" customHeight="false" outlineLevel="0" collapsed="false">
      <c r="B154" s="11"/>
      <c r="D154" s="11"/>
      <c r="E154" s="11"/>
      <c r="F154" s="11"/>
    </row>
    <row r="155" customFormat="false" ht="30" hidden="false" customHeight="false" outlineLevel="0" collapsed="false">
      <c r="A155" s="16" t="s">
        <v>45</v>
      </c>
      <c r="B155" s="16" t="s">
        <v>46</v>
      </c>
      <c r="C155" s="16" t="s">
        <v>47</v>
      </c>
      <c r="D155" s="16" t="s">
        <v>48</v>
      </c>
      <c r="E155" s="16" t="s">
        <v>49</v>
      </c>
      <c r="F155" s="17" t="s">
        <v>50</v>
      </c>
    </row>
    <row r="156" customFormat="false" ht="15" hidden="false" customHeight="false" outlineLevel="0" collapsed="false">
      <c r="A156" s="18" t="n">
        <v>42430</v>
      </c>
      <c r="B156" s="1" t="n">
        <v>8068.2</v>
      </c>
      <c r="C156" s="1" t="n">
        <f aca="false">+B144</f>
        <v>11554.353504</v>
      </c>
      <c r="D156" s="1" t="n">
        <f aca="false">+C156-B156</f>
        <v>3486.153504</v>
      </c>
      <c r="E156" s="12" t="n">
        <v>14.5688</v>
      </c>
      <c r="F156" s="1" t="n">
        <f aca="false">+E156*D156</f>
        <v>50789.0731690752</v>
      </c>
    </row>
    <row r="157" customFormat="false" ht="15" hidden="false" customHeight="false" outlineLevel="0" collapsed="false">
      <c r="A157" s="18" t="n">
        <v>42461</v>
      </c>
      <c r="B157" s="1" t="n">
        <v>11822.62</v>
      </c>
      <c r="C157" s="1" t="n">
        <f aca="false">+C144</f>
        <v>11822.624928</v>
      </c>
      <c r="D157" s="1" t="n">
        <v>0</v>
      </c>
      <c r="E157" s="12" t="n">
        <v>14.3232</v>
      </c>
      <c r="F157" s="1" t="n">
        <f aca="false">+E157*D157</f>
        <v>0</v>
      </c>
    </row>
    <row r="158" customFormat="false" ht="15" hidden="false" customHeight="false" outlineLevel="0" collapsed="false">
      <c r="A158" s="18" t="n">
        <v>42491</v>
      </c>
      <c r="B158" s="1" t="n">
        <v>13722.14</v>
      </c>
      <c r="C158" s="1" t="n">
        <f aca="false">+D144</f>
        <v>13722.144928</v>
      </c>
      <c r="D158" s="1" t="n">
        <f aca="false">+C158-B158</f>
        <v>0.00492800000210991</v>
      </c>
      <c r="E158" s="12" t="n">
        <v>14.0321</v>
      </c>
      <c r="F158" s="1" t="n">
        <v>0</v>
      </c>
    </row>
    <row r="159" customFormat="false" ht="15" hidden="false" customHeight="false" outlineLevel="0" collapsed="false">
      <c r="A159" s="18" t="n">
        <v>42522</v>
      </c>
      <c r="B159" s="1" t="n">
        <v>11822.62</v>
      </c>
      <c r="C159" s="1" t="n">
        <f aca="false">+C158</f>
        <v>13722.144928</v>
      </c>
      <c r="D159" s="1" t="n">
        <f aca="false">+C159-B159</f>
        <v>1899.524928</v>
      </c>
      <c r="E159" s="12" t="n">
        <v>13.7834</v>
      </c>
      <c r="F159" s="1" t="n">
        <f aca="false">+E159*D159</f>
        <v>26181.9118925952</v>
      </c>
    </row>
    <row r="160" customFormat="false" ht="15" hidden="false" customHeight="false" outlineLevel="0" collapsed="false">
      <c r="A160" s="18" t="s">
        <v>51</v>
      </c>
      <c r="B160" s="1" t="n">
        <v>6861.05</v>
      </c>
      <c r="C160" s="1" t="n">
        <f aca="false">+C159/2</f>
        <v>6861.072464</v>
      </c>
      <c r="D160" s="1" t="n">
        <f aca="false">+C160-B160</f>
        <v>0.022464000000582</v>
      </c>
      <c r="E160" s="4" t="n">
        <f aca="false">+E159</f>
        <v>13.7834</v>
      </c>
      <c r="F160" s="1" t="n">
        <v>0</v>
      </c>
    </row>
    <row r="161" customFormat="false" ht="15" hidden="false" customHeight="false" outlineLevel="0" collapsed="false">
      <c r="A161" s="18" t="n">
        <v>42552</v>
      </c>
      <c r="B161" s="1" t="n">
        <v>12346.65</v>
      </c>
      <c r="C161" s="1" t="n">
        <f aca="false">+C159</f>
        <v>13722.144928</v>
      </c>
      <c r="D161" s="1" t="n">
        <f aca="false">+C161-B161</f>
        <v>1375.494928</v>
      </c>
      <c r="E161" s="12" t="n">
        <v>13.5725</v>
      </c>
      <c r="F161" s="1" t="n">
        <f aca="false">+E161*D161</f>
        <v>18668.90491028</v>
      </c>
    </row>
    <row r="162" customFormat="false" ht="15" hidden="false" customHeight="false" outlineLevel="0" collapsed="false">
      <c r="A162" s="18" t="n">
        <v>42583</v>
      </c>
      <c r="B162" s="1" t="n">
        <f aca="false">+B161</f>
        <v>12346.65</v>
      </c>
      <c r="C162" s="1" t="n">
        <f aca="false">+C161</f>
        <v>13722.144928</v>
      </c>
      <c r="D162" s="1" t="n">
        <f aca="false">+C162-B162</f>
        <v>1375.494928</v>
      </c>
      <c r="E162" s="12" t="n">
        <v>13.3495</v>
      </c>
      <c r="F162" s="1" t="n">
        <f aca="false">+E162*D162</f>
        <v>18362.169541336</v>
      </c>
    </row>
    <row r="163" customFormat="false" ht="15" hidden="false" customHeight="false" outlineLevel="0" collapsed="false">
      <c r="A163" s="18" t="n">
        <v>42614</v>
      </c>
      <c r="B163" s="1" t="n">
        <v>12772.39</v>
      </c>
      <c r="C163" s="1" t="n">
        <f aca="false">+C162</f>
        <v>13722.144928</v>
      </c>
      <c r="D163" s="1" t="n">
        <f aca="false">+C163-B163</f>
        <v>949.754928000002</v>
      </c>
      <c r="E163" s="12" t="n">
        <v>13.1669</v>
      </c>
      <c r="F163" s="1" t="n">
        <f aca="false">+E163*D163</f>
        <v>12505.3281614832</v>
      </c>
    </row>
    <row r="164" customFormat="false" ht="15" hidden="false" customHeight="false" outlineLevel="0" collapsed="false">
      <c r="A164" s="18" t="n">
        <v>42644</v>
      </c>
      <c r="B164" s="1" t="n">
        <v>15611.79</v>
      </c>
      <c r="C164" s="1" t="n">
        <f aca="false">+E144</f>
        <v>15611.787424</v>
      </c>
      <c r="D164" s="1" t="n">
        <f aca="false">+C164-B164</f>
        <v>-0.00257600000259117</v>
      </c>
      <c r="E164" s="12" t="n">
        <v>12.9888</v>
      </c>
      <c r="F164" s="1" t="n">
        <v>0</v>
      </c>
    </row>
    <row r="165" customFormat="false" ht="15" hidden="false" customHeight="false" outlineLevel="0" collapsed="false">
      <c r="A165" s="18" t="n">
        <v>42675</v>
      </c>
      <c r="B165" s="1" t="n">
        <f aca="false">+B164</f>
        <v>15611.79</v>
      </c>
      <c r="C165" s="1" t="n">
        <f aca="false">+C164</f>
        <v>15611.787424</v>
      </c>
      <c r="D165" s="1" t="n">
        <f aca="false">+C165-B165</f>
        <v>-0.00257600000259117</v>
      </c>
      <c r="E165" s="12" t="n">
        <v>12.8253</v>
      </c>
      <c r="F165" s="1" t="n">
        <v>0</v>
      </c>
    </row>
    <row r="166" customFormat="false" ht="15" hidden="false" customHeight="false" outlineLevel="0" collapsed="false">
      <c r="A166" s="18" t="n">
        <v>42705</v>
      </c>
      <c r="B166" s="1" t="n">
        <v>15647.12</v>
      </c>
      <c r="C166" s="1" t="n">
        <f aca="false">+F144</f>
        <v>15649.366427</v>
      </c>
      <c r="D166" s="1" t="n">
        <f aca="false">+C166-B166</f>
        <v>2.2464269999964</v>
      </c>
      <c r="E166" s="12" t="n">
        <v>12.6699</v>
      </c>
      <c r="F166" s="1" t="n">
        <v>0</v>
      </c>
    </row>
    <row r="167" customFormat="false" ht="15" hidden="false" customHeight="false" outlineLevel="0" collapsed="false">
      <c r="A167" s="18" t="s">
        <v>52</v>
      </c>
      <c r="B167" s="1" t="n">
        <v>7805.89</v>
      </c>
      <c r="C167" s="1" t="n">
        <f aca="false">+C166/2</f>
        <v>7824.6832135</v>
      </c>
      <c r="D167" s="1" t="n">
        <f aca="false">+C167-B167</f>
        <v>18.7932134999983</v>
      </c>
      <c r="E167" s="12" t="n">
        <v>12.7711</v>
      </c>
      <c r="F167" s="1" t="n">
        <f aca="false">+E167*D167</f>
        <v>240.010008929828</v>
      </c>
    </row>
    <row r="168" customFormat="false" ht="15" hidden="false" customHeight="false" outlineLevel="0" collapsed="false">
      <c r="A168" s="18" t="n">
        <v>42736</v>
      </c>
      <c r="B168" s="1" t="n">
        <v>15902.19</v>
      </c>
      <c r="C168" s="1" t="n">
        <f aca="false">+C166</f>
        <v>15649.366427</v>
      </c>
      <c r="D168" s="1" t="n">
        <v>0</v>
      </c>
      <c r="E168" s="12" t="n">
        <v>12.5182</v>
      </c>
      <c r="F168" s="1" t="n">
        <f aca="false">+E168*D168</f>
        <v>0</v>
      </c>
    </row>
    <row r="169" customFormat="false" ht="15" hidden="false" customHeight="false" outlineLevel="0" collapsed="false">
      <c r="A169" s="18" t="n">
        <v>42767</v>
      </c>
      <c r="B169" s="1" t="n">
        <v>15475.78</v>
      </c>
      <c r="C169" s="1" t="n">
        <f aca="false">+B153</f>
        <v>15647.118527</v>
      </c>
      <c r="D169" s="1" t="n">
        <f aca="false">+C169-B169</f>
        <v>171.338526999998</v>
      </c>
      <c r="E169" s="12" t="n">
        <v>12.3799</v>
      </c>
      <c r="F169" s="1" t="n">
        <f aca="false">+E169*D169</f>
        <v>2121.15383040728</v>
      </c>
    </row>
    <row r="170" customFormat="false" ht="15" hidden="false" customHeight="false" outlineLevel="0" collapsed="false">
      <c r="A170" s="0" t="s">
        <v>53</v>
      </c>
      <c r="B170" s="1" t="n">
        <v>0</v>
      </c>
      <c r="C170" s="1" t="n">
        <f aca="false">+F104*0.308333333333333</f>
        <v>5032.256235175</v>
      </c>
      <c r="D170" s="1" t="n">
        <f aca="false">+C170-B170</f>
        <v>5032.256235175</v>
      </c>
      <c r="E170" s="12" t="n">
        <f aca="false">+E123</f>
        <v>12.1212</v>
      </c>
      <c r="F170" s="1" t="n">
        <f aca="false">+E170*D170</f>
        <v>60996.9842778032</v>
      </c>
    </row>
    <row r="171" customFormat="false" ht="15.75" hidden="false" customHeight="false" outlineLevel="0" collapsed="false">
      <c r="D171" s="6" t="n">
        <f aca="false">SUM(D156:D170)</f>
        <v>14311.079858675</v>
      </c>
      <c r="F171" s="6" t="n">
        <f aca="false">SUM(F156:F170)</f>
        <v>189865.53579191</v>
      </c>
    </row>
    <row r="172" customFormat="false" ht="15.75" hidden="false" customHeight="false" outlineLevel="0" collapsed="false"/>
    <row r="173" customFormat="false" ht="15" hidden="false" customHeight="false" outlineLevel="0" collapsed="false">
      <c r="A173" s="0" t="s">
        <v>54</v>
      </c>
      <c r="F173" s="1" t="n">
        <f aca="false">+D171</f>
        <v>14311.079858675</v>
      </c>
    </row>
    <row r="174" customFormat="false" ht="15" hidden="false" customHeight="false" outlineLevel="0" collapsed="false">
      <c r="A174" s="0" t="s">
        <v>55</v>
      </c>
      <c r="F174" s="1" t="n">
        <f aca="false">+F171</f>
        <v>189865.53579191</v>
      </c>
    </row>
    <row r="175" customFormat="false" ht="15.75" hidden="false" customHeight="false" outlineLevel="0" collapsed="false">
      <c r="A175" s="8" t="s">
        <v>56</v>
      </c>
      <c r="B175" s="8"/>
      <c r="C175" s="8"/>
      <c r="D175" s="8"/>
      <c r="E175" s="8"/>
      <c r="F175" s="9" t="n">
        <f aca="false">SUM(F173:F174)</f>
        <v>204176.615650585</v>
      </c>
    </row>
    <row r="176" customFormat="false" ht="15.75" hidden="false" customHeight="false" outlineLevel="0" collapsed="false"/>
    <row r="177" customFormat="false" ht="15" hidden="false" customHeight="false" outlineLevel="0" collapsed="false">
      <c r="A177" s="3" t="s">
        <v>68</v>
      </c>
      <c r="B177" s="3"/>
      <c r="C177" s="3"/>
      <c r="D177" s="3"/>
      <c r="E177" s="3"/>
      <c r="F177" s="3"/>
    </row>
    <row r="179" customFormat="false" ht="15" hidden="false" customHeight="false" outlineLevel="0" collapsed="false">
      <c r="A179" s="0" t="str">
        <f aca="false">+A124</f>
        <v>Total Rubro 1 a 6 reexp en $ al 31/07/2024</v>
      </c>
      <c r="F179" s="1" t="n">
        <f aca="false">+F124</f>
        <v>4833794.12739522</v>
      </c>
    </row>
    <row r="180" customFormat="false" ht="15" hidden="false" customHeight="false" outlineLevel="0" collapsed="false">
      <c r="A180" s="0" t="str">
        <f aca="false">+A134</f>
        <v>Total Rubro 7 reexp en $ al 31/07/2024</v>
      </c>
      <c r="F180" s="1" t="n">
        <f aca="false">+F134</f>
        <v>207033.284078148</v>
      </c>
    </row>
    <row r="181" customFormat="false" ht="15" hidden="false" customHeight="false" outlineLevel="0" collapsed="false">
      <c r="A181" s="0" t="str">
        <f aca="false">+A175</f>
        <v>Total Rubro 8 reexp en $ al 31/07/2024</v>
      </c>
      <c r="F181" s="1" t="n">
        <f aca="false">+F175</f>
        <v>204176.615650585</v>
      </c>
    </row>
    <row r="182" customFormat="false" ht="15.75" hidden="false" customHeight="false" outlineLevel="0" collapsed="false">
      <c r="A182" s="8" t="s">
        <v>69</v>
      </c>
      <c r="B182" s="8"/>
      <c r="C182" s="8"/>
      <c r="D182" s="8"/>
      <c r="E182" s="8"/>
      <c r="F182" s="9" t="n">
        <f aca="false">SUM(F179:F181)</f>
        <v>5245004.02712395</v>
      </c>
    </row>
    <row r="183" customFormat="false" ht="15.75" hidden="false" customHeight="false" outlineLevel="0" collapsed="false"/>
    <row r="184" customFormat="false" ht="15" hidden="false" customHeight="false" outlineLevel="0" collapsed="false">
      <c r="A184" s="3" t="s">
        <v>70</v>
      </c>
      <c r="B184" s="3"/>
      <c r="C184" s="3"/>
      <c r="D184" s="3"/>
      <c r="E184" s="3"/>
      <c r="F184" s="3"/>
    </row>
    <row r="186" customFormat="false" ht="15" hidden="false" customHeight="false" outlineLevel="0" collapsed="false">
      <c r="A186" s="0" t="str">
        <f aca="false">+A87</f>
        <v>TOTAL CONDENA MAZZUCO reexp en $ al 31/07/2024</v>
      </c>
      <c r="F186" s="1" t="n">
        <f aca="false">+F87</f>
        <v>8333945.46826112</v>
      </c>
    </row>
    <row r="187" customFormat="false" ht="15" hidden="false" customHeight="false" outlineLevel="0" collapsed="false">
      <c r="A187" s="0" t="str">
        <f aca="false">+A182</f>
        <v>TOTAL CONDENA FUENSALIDA  reexp en $ al 31/07/2024</v>
      </c>
      <c r="F187" s="1" t="n">
        <f aca="false">+F182</f>
        <v>5245004.02712395</v>
      </c>
    </row>
    <row r="188" s="8" customFormat="true" ht="15.75" hidden="false" customHeight="false" outlineLevel="0" collapsed="false">
      <c r="A188" s="8" t="s">
        <v>71</v>
      </c>
      <c r="F188" s="9" t="n">
        <f aca="false">SUM(F186:F187)</f>
        <v>13578949.4953851</v>
      </c>
    </row>
    <row r="189" customFormat="false" ht="15.75" hidden="false" customHeight="false" outlineLevel="0" collapsed="false"/>
  </sheetData>
  <mergeCells count="8">
    <mergeCell ref="A1:F1"/>
    <mergeCell ref="A11:F11"/>
    <mergeCell ref="A20:F20"/>
    <mergeCell ref="A82:F82"/>
    <mergeCell ref="A97:F97"/>
    <mergeCell ref="A106:F106"/>
    <mergeCell ref="A177:F177"/>
    <mergeCell ref="A184:F18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5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1" sqref="A184:F189 A2"/>
    </sheetView>
  </sheetViews>
  <sheetFormatPr defaultColWidth="10.6875" defaultRowHeight="15" zeroHeight="false" outlineLevelRow="0" outlineLevelCol="0"/>
  <cols>
    <col collapsed="false" customWidth="true" hidden="false" outlineLevel="0" max="4" min="4" style="1" width="11.42"/>
  </cols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A184:F189 A1"/>
    </sheetView>
  </sheetViews>
  <sheetFormatPr defaultColWidth="10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2024-08-30T14:53:16Z</dcterms:created>
  <dc:creator>1</dc:creator>
  <dc:description/>
  <dc:language>es-AR</dc:language>
  <cp:lastModifiedBy/>
  <dcterms:modified xsi:type="dcterms:W3CDTF">2024-09-04T11:38:15Z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